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G:\SF District Support\DistSup\Impact Aid &amp; Disparity\FY2024 disparity for FY26\"/>
    </mc:Choice>
  </mc:AlternateContent>
  <xr:revisionPtr revIDLastSave="0" documentId="8_{B9D328B3-2155-460D-8F1C-A0B706734A75}" xr6:coauthVersionLast="47" xr6:coauthVersionMax="47" xr10:uidLastSave="{00000000-0000-0000-0000-000000000000}"/>
  <bookViews>
    <workbookView xWindow="28680" yWindow="-120" windowWidth="29040" windowHeight="15840" tabRatio="756" xr2:uid="{00000000-000D-0000-FFFF-FFFF00000000}"/>
  </bookViews>
  <sheets>
    <sheet name="2024 Disparity (p.1-3)" sheetId="1" r:id="rId1"/>
    <sheet name="ATTACHMENT A Adj State Owes " sheetId="3" r:id="rId2"/>
    <sheet name="Attachment B Audited Local Adj." sheetId="2" r:id="rId3"/>
    <sheet name="Attachment C Special Cost Diff." sheetId="6" r:id="rId4"/>
  </sheets>
  <externalReferences>
    <externalReference r:id="rId5"/>
  </externalReferences>
  <definedNames>
    <definedName name="_xlnm._FilterDatabase" localSheetId="0" hidden="1">'2024 Disparity (p.1-3)'!$A$10:$W$63</definedName>
    <definedName name="bb">'[1]2021 Disparity (p.1-3)'!#REF!</definedName>
    <definedName name="CB">'2024 Disparity (p.1-3)'!#REF!</definedName>
    <definedName name="_xlnm.Print_Area" localSheetId="0">'2024 Disparity (p.1-3)'!$A$1:$X$69</definedName>
    <definedName name="_xlnm.Print_Area" localSheetId="1">'ATTACHMENT A Adj State Owes '!$A$1:$E$64</definedName>
    <definedName name="_xlnm.Print_Area" localSheetId="2">'Attachment B Audited Local Adj.'!$A$1:$E$64</definedName>
    <definedName name="_xlnm.Print_Area" localSheetId="3">'Attachment C Special Cost Diff.'!$A$1:$L$61</definedName>
    <definedName name="_xlnm.Print_Titles" localSheetId="0">'2024 Disparity (p.1-3)'!$A:$A,'2024 Disparity (p.1-3)'!$1:$4</definedName>
    <definedName name="REAA">'2024 Disparity (p.1-3)'!$S$65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" l="1"/>
  <c r="R33" i="1"/>
  <c r="R13" i="1"/>
  <c r="R46" i="1"/>
  <c r="R22" i="1"/>
  <c r="R39" i="1"/>
  <c r="K61" i="6" l="1"/>
  <c r="E5" i="6"/>
  <c r="H5" i="6" s="1"/>
  <c r="P65" i="1" l="1"/>
  <c r="Q65" i="1" l="1"/>
  <c r="D7" i="6" l="1"/>
  <c r="E7" i="6" l="1"/>
  <c r="F7" i="6"/>
  <c r="J61" i="6" l="1"/>
  <c r="C61" i="6"/>
  <c r="B61" i="6"/>
  <c r="D60" i="6"/>
  <c r="F60" i="6" s="1"/>
  <c r="D59" i="6"/>
  <c r="D58" i="6"/>
  <c r="D57" i="6"/>
  <c r="D56" i="6"/>
  <c r="D55" i="6"/>
  <c r="F55" i="6" s="1"/>
  <c r="D54" i="6"/>
  <c r="F54" i="6" s="1"/>
  <c r="D53" i="6"/>
  <c r="F53" i="6" s="1"/>
  <c r="D52" i="6"/>
  <c r="F52" i="6" s="1"/>
  <c r="D51" i="6"/>
  <c r="D50" i="6"/>
  <c r="D49" i="6"/>
  <c r="D48" i="6"/>
  <c r="D47" i="6"/>
  <c r="F47" i="6" s="1"/>
  <c r="D46" i="6"/>
  <c r="F46" i="6" s="1"/>
  <c r="D45" i="6"/>
  <c r="D44" i="6"/>
  <c r="F44" i="6" s="1"/>
  <c r="D43" i="6"/>
  <c r="D42" i="6"/>
  <c r="D41" i="6"/>
  <c r="D40" i="6"/>
  <c r="D39" i="6"/>
  <c r="F39" i="6" s="1"/>
  <c r="D38" i="6"/>
  <c r="D37" i="6"/>
  <c r="D36" i="6"/>
  <c r="F36" i="6" s="1"/>
  <c r="D35" i="6"/>
  <c r="D34" i="6"/>
  <c r="D33" i="6"/>
  <c r="D32" i="6"/>
  <c r="D31" i="6"/>
  <c r="F31" i="6" s="1"/>
  <c r="D30" i="6"/>
  <c r="D29" i="6"/>
  <c r="F29" i="6" s="1"/>
  <c r="D28" i="6"/>
  <c r="F28" i="6" s="1"/>
  <c r="D27" i="6"/>
  <c r="D26" i="6"/>
  <c r="D25" i="6"/>
  <c r="D24" i="6"/>
  <c r="D23" i="6"/>
  <c r="F23" i="6" s="1"/>
  <c r="D22" i="6"/>
  <c r="D21" i="6"/>
  <c r="F21" i="6" s="1"/>
  <c r="D20" i="6"/>
  <c r="F20" i="6" s="1"/>
  <c r="D19" i="6"/>
  <c r="D18" i="6"/>
  <c r="D17" i="6"/>
  <c r="D16" i="6"/>
  <c r="D15" i="6"/>
  <c r="F15" i="6" s="1"/>
  <c r="D14" i="6"/>
  <c r="F14" i="6" s="1"/>
  <c r="D13" i="6"/>
  <c r="F13" i="6" s="1"/>
  <c r="D12" i="6"/>
  <c r="F12" i="6" s="1"/>
  <c r="D11" i="6"/>
  <c r="D10" i="6"/>
  <c r="D9" i="6"/>
  <c r="D8" i="6"/>
  <c r="E30" i="6" l="1"/>
  <c r="F30" i="6"/>
  <c r="E9" i="6"/>
  <c r="F9" i="6"/>
  <c r="G17" i="6"/>
  <c r="F17" i="6"/>
  <c r="G25" i="6"/>
  <c r="F25" i="6"/>
  <c r="G33" i="6"/>
  <c r="F33" i="6"/>
  <c r="G41" i="6"/>
  <c r="F41" i="6"/>
  <c r="G49" i="6"/>
  <c r="F49" i="6"/>
  <c r="G57" i="6"/>
  <c r="F57" i="6"/>
  <c r="G10" i="6"/>
  <c r="F10" i="6"/>
  <c r="G18" i="6"/>
  <c r="F18" i="6"/>
  <c r="E26" i="6"/>
  <c r="F26" i="6"/>
  <c r="E34" i="6"/>
  <c r="F34" i="6"/>
  <c r="E42" i="6"/>
  <c r="F42" i="6"/>
  <c r="E50" i="6"/>
  <c r="F50" i="6"/>
  <c r="E58" i="6"/>
  <c r="F58" i="6"/>
  <c r="E11" i="6"/>
  <c r="F11" i="6"/>
  <c r="G19" i="6"/>
  <c r="F19" i="6"/>
  <c r="G27" i="6"/>
  <c r="F27" i="6"/>
  <c r="G35" i="6"/>
  <c r="F35" i="6"/>
  <c r="E43" i="6"/>
  <c r="F43" i="6"/>
  <c r="G51" i="6"/>
  <c r="F51" i="6"/>
  <c r="G59" i="6"/>
  <c r="F59" i="6"/>
  <c r="E37" i="6"/>
  <c r="F37" i="6"/>
  <c r="G45" i="6"/>
  <c r="F45" i="6"/>
  <c r="E22" i="6"/>
  <c r="F22" i="6"/>
  <c r="E38" i="6"/>
  <c r="F38" i="6"/>
  <c r="E8" i="6"/>
  <c r="F8" i="6"/>
  <c r="G16" i="6"/>
  <c r="F16" i="6"/>
  <c r="G24" i="6"/>
  <c r="F24" i="6"/>
  <c r="E32" i="6"/>
  <c r="F32" i="6"/>
  <c r="G40" i="6"/>
  <c r="F40" i="6"/>
  <c r="E48" i="6"/>
  <c r="F48" i="6"/>
  <c r="E56" i="6"/>
  <c r="F56" i="6"/>
  <c r="I9" i="6"/>
  <c r="I31" i="6"/>
  <c r="I49" i="6"/>
  <c r="I60" i="6"/>
  <c r="I11" i="6"/>
  <c r="I14" i="6"/>
  <c r="I18" i="6"/>
  <c r="I25" i="6"/>
  <c r="I32" i="6"/>
  <c r="I39" i="6"/>
  <c r="I46" i="6"/>
  <c r="I50" i="6"/>
  <c r="I57" i="6"/>
  <c r="I17" i="6"/>
  <c r="I42" i="6"/>
  <c r="I28" i="6"/>
  <c r="I36" i="6"/>
  <c r="I52" i="6"/>
  <c r="I24" i="6"/>
  <c r="I38" i="6"/>
  <c r="I56" i="6"/>
  <c r="I33" i="6"/>
  <c r="I40" i="6"/>
  <c r="I47" i="6"/>
  <c r="I54" i="6"/>
  <c r="I58" i="6"/>
  <c r="I15" i="6"/>
  <c r="I19" i="6"/>
  <c r="I22" i="6"/>
  <c r="I26" i="6"/>
  <c r="I44" i="6"/>
  <c r="I16" i="6"/>
  <c r="I30" i="6"/>
  <c r="I34" i="6"/>
  <c r="I41" i="6"/>
  <c r="I48" i="6"/>
  <c r="I55" i="6"/>
  <c r="I53" i="6"/>
  <c r="I23" i="6"/>
  <c r="G11" i="6"/>
  <c r="G26" i="6"/>
  <c r="G42" i="6"/>
  <c r="G32" i="6"/>
  <c r="I7" i="6"/>
  <c r="I12" i="6"/>
  <c r="I21" i="6"/>
  <c r="I27" i="6"/>
  <c r="I43" i="6"/>
  <c r="I37" i="6"/>
  <c r="I8" i="6"/>
  <c r="I13" i="6"/>
  <c r="I51" i="6"/>
  <c r="I35" i="6"/>
  <c r="I20" i="6"/>
  <c r="I29" i="6"/>
  <c r="I45" i="6"/>
  <c r="I59" i="6"/>
  <c r="E19" i="6"/>
  <c r="E10" i="6"/>
  <c r="G43" i="6"/>
  <c r="E49" i="6"/>
  <c r="G7" i="6"/>
  <c r="E18" i="6"/>
  <c r="E59" i="6"/>
  <c r="E57" i="6"/>
  <c r="G8" i="6"/>
  <c r="G56" i="6"/>
  <c r="G58" i="6"/>
  <c r="E27" i="6"/>
  <c r="E35" i="6"/>
  <c r="E51" i="6"/>
  <c r="E33" i="6"/>
  <c r="E41" i="6"/>
  <c r="G9" i="6"/>
  <c r="G34" i="6"/>
  <c r="G48" i="6"/>
  <c r="G50" i="6"/>
  <c r="G20" i="6"/>
  <c r="G36" i="6"/>
  <c r="E36" i="6"/>
  <c r="G28" i="6"/>
  <c r="E28" i="6"/>
  <c r="E20" i="6"/>
  <c r="G13" i="6"/>
  <c r="E13" i="6"/>
  <c r="G21" i="6"/>
  <c r="E21" i="6"/>
  <c r="G12" i="6"/>
  <c r="D61" i="6"/>
  <c r="E12" i="6"/>
  <c r="E52" i="6"/>
  <c r="G52" i="6"/>
  <c r="E44" i="6"/>
  <c r="G44" i="6"/>
  <c r="E60" i="6"/>
  <c r="G60" i="6"/>
  <c r="E29" i="6"/>
  <c r="E53" i="6"/>
  <c r="E14" i="6"/>
  <c r="G37" i="6"/>
  <c r="E54" i="6"/>
  <c r="G14" i="6"/>
  <c r="E15" i="6"/>
  <c r="G22" i="6"/>
  <c r="E23" i="6"/>
  <c r="G30" i="6"/>
  <c r="E31" i="6"/>
  <c r="G38" i="6"/>
  <c r="E39" i="6"/>
  <c r="G46" i="6"/>
  <c r="E47" i="6"/>
  <c r="G54" i="6"/>
  <c r="E55" i="6"/>
  <c r="G29" i="6"/>
  <c r="E46" i="6"/>
  <c r="G53" i="6"/>
  <c r="G15" i="6"/>
  <c r="E16" i="6"/>
  <c r="G23" i="6"/>
  <c r="E24" i="6"/>
  <c r="G31" i="6"/>
  <c r="G39" i="6"/>
  <c r="E40" i="6"/>
  <c r="G47" i="6"/>
  <c r="G55" i="6"/>
  <c r="E45" i="6"/>
  <c r="E17" i="6"/>
  <c r="E25" i="6"/>
  <c r="L39" i="6" l="1"/>
  <c r="L32" i="6"/>
  <c r="L8" i="6"/>
  <c r="L7" i="6"/>
  <c r="L52" i="6"/>
  <c r="L23" i="6"/>
  <c r="L27" i="6"/>
  <c r="L50" i="6"/>
  <c r="T16" i="1" s="1"/>
  <c r="L15" i="6"/>
  <c r="L9" i="6"/>
  <c r="L36" i="6"/>
  <c r="L13" i="6"/>
  <c r="T11" i="1" s="1"/>
  <c r="L60" i="6"/>
  <c r="T62" i="1" s="1"/>
  <c r="L26" i="6"/>
  <c r="T28" i="1" s="1"/>
  <c r="L17" i="6"/>
  <c r="T32" i="1" s="1"/>
  <c r="L46" i="6"/>
  <c r="T23" i="1" s="1"/>
  <c r="L29" i="6"/>
  <c r="L44" i="6"/>
  <c r="L47" i="6"/>
  <c r="T18" i="1" s="1"/>
  <c r="L28" i="6"/>
  <c r="T31" i="1" s="1"/>
  <c r="L19" i="6"/>
  <c r="T56" i="1" s="1"/>
  <c r="L20" i="6"/>
  <c r="T22" i="1" s="1"/>
  <c r="L21" i="6"/>
  <c r="T50" i="1" s="1"/>
  <c r="L53" i="6"/>
  <c r="T26" i="1" s="1"/>
  <c r="L31" i="6"/>
  <c r="L12" i="6"/>
  <c r="L55" i="6"/>
  <c r="T36" i="1" s="1"/>
  <c r="L14" i="6"/>
  <c r="T24" i="1" s="1"/>
  <c r="L16" i="6"/>
  <c r="T55" i="1" s="1"/>
  <c r="L43" i="6"/>
  <c r="T27" i="1" s="1"/>
  <c r="L34" i="6"/>
  <c r="T37" i="1" s="1"/>
  <c r="L57" i="6"/>
  <c r="T15" i="1" s="1"/>
  <c r="L54" i="6"/>
  <c r="L41" i="6"/>
  <c r="L24" i="6"/>
  <c r="T44" i="1" s="1"/>
  <c r="L51" i="6"/>
  <c r="T47" i="1" s="1"/>
  <c r="L42" i="6"/>
  <c r="T10" i="1" s="1"/>
  <c r="L33" i="6"/>
  <c r="T49" i="1" s="1"/>
  <c r="L59" i="6"/>
  <c r="T59" i="1" s="1"/>
  <c r="L35" i="6"/>
  <c r="T45" i="1" s="1"/>
  <c r="L38" i="6"/>
  <c r="T60" i="1" s="1"/>
  <c r="L18" i="6"/>
  <c r="T57" i="1" s="1"/>
  <c r="L56" i="6"/>
  <c r="T21" i="1" s="1"/>
  <c r="L22" i="6"/>
  <c r="T46" i="1" s="1"/>
  <c r="L30" i="6"/>
  <c r="T61" i="1" s="1"/>
  <c r="L25" i="6"/>
  <c r="T43" i="1" s="1"/>
  <c r="L11" i="6"/>
  <c r="T30" i="1" s="1"/>
  <c r="L48" i="6"/>
  <c r="T33" i="1" s="1"/>
  <c r="L45" i="6"/>
  <c r="T42" i="1" s="1"/>
  <c r="L40" i="6"/>
  <c r="T38" i="1" s="1"/>
  <c r="L37" i="6"/>
  <c r="T54" i="1" s="1"/>
  <c r="L58" i="6"/>
  <c r="T14" i="1" s="1"/>
  <c r="L49" i="6"/>
  <c r="T13" i="1" s="1"/>
  <c r="T58" i="1"/>
  <c r="T40" i="1"/>
  <c r="T63" i="1"/>
  <c r="T20" i="1"/>
  <c r="T12" i="1"/>
  <c r="T39" i="1"/>
  <c r="F61" i="6"/>
  <c r="T29" i="1"/>
  <c r="T52" i="1"/>
  <c r="T17" i="1"/>
  <c r="T48" i="1"/>
  <c r="T51" i="1"/>
  <c r="T19" i="1"/>
  <c r="T35" i="1"/>
  <c r="T53" i="1"/>
  <c r="T41" i="1"/>
  <c r="G61" i="6"/>
  <c r="T25" i="1"/>
  <c r="E61" i="6"/>
  <c r="I10" i="6" l="1"/>
  <c r="L10" i="6" s="1"/>
  <c r="H61" i="6"/>
  <c r="I61" i="6" l="1"/>
  <c r="T34" i="1" l="1"/>
  <c r="L61" i="6"/>
  <c r="V65" i="1" l="1"/>
  <c r="R65" i="1"/>
  <c r="L65" i="1"/>
  <c r="M65" i="1"/>
  <c r="N65" i="1"/>
  <c r="G65" i="1"/>
  <c r="H65" i="1"/>
  <c r="I65" i="1"/>
  <c r="J65" i="1"/>
  <c r="D65" i="1"/>
  <c r="E65" i="1"/>
  <c r="B65" i="1"/>
  <c r="V67" i="1" l="1"/>
  <c r="K19" i="1"/>
  <c r="K39" i="1"/>
  <c r="K34" i="1"/>
  <c r="K30" i="1"/>
  <c r="K29" i="1"/>
  <c r="K11" i="1"/>
  <c r="K24" i="1"/>
  <c r="K20" i="1"/>
  <c r="K55" i="1"/>
  <c r="K32" i="1"/>
  <c r="K57" i="1"/>
  <c r="K56" i="1"/>
  <c r="K22" i="1"/>
  <c r="K50" i="1"/>
  <c r="K46" i="1"/>
  <c r="K48" i="1"/>
  <c r="K44" i="1"/>
  <c r="K43" i="1"/>
  <c r="K28" i="1"/>
  <c r="K51" i="1"/>
  <c r="K31" i="1"/>
  <c r="K52" i="1"/>
  <c r="K61" i="1"/>
  <c r="K41" i="1"/>
  <c r="K40" i="1"/>
  <c r="K49" i="1"/>
  <c r="K37" i="1"/>
  <c r="K45" i="1"/>
  <c r="K17" i="1"/>
  <c r="K54" i="1"/>
  <c r="K60" i="1"/>
  <c r="K53" i="1"/>
  <c r="K38" i="1"/>
  <c r="K35" i="1"/>
  <c r="K10" i="1"/>
  <c r="K27" i="1"/>
  <c r="K25" i="1"/>
  <c r="K42" i="1"/>
  <c r="K23" i="1"/>
  <c r="K18" i="1"/>
  <c r="K33" i="1"/>
  <c r="K13" i="1"/>
  <c r="K16" i="1"/>
  <c r="K47" i="1"/>
  <c r="K58" i="1"/>
  <c r="K26" i="1"/>
  <c r="K12" i="1"/>
  <c r="K36" i="1"/>
  <c r="K21" i="1"/>
  <c r="K15" i="1"/>
  <c r="K14" i="1"/>
  <c r="K59" i="1"/>
  <c r="K62" i="1"/>
  <c r="K63" i="1"/>
  <c r="K65" i="1" l="1"/>
  <c r="B64" i="2"/>
  <c r="C64" i="3"/>
  <c r="D42" i="3"/>
  <c r="E42" i="3" s="1"/>
  <c r="D45" i="3"/>
  <c r="E45" i="3" s="1"/>
  <c r="D33" i="3"/>
  <c r="E33" i="3" s="1"/>
  <c r="C33" i="2" s="1"/>
  <c r="D17" i="3"/>
  <c r="E17" i="3" s="1"/>
  <c r="C17" i="2" s="1"/>
  <c r="D57" i="3"/>
  <c r="E57" i="3" s="1"/>
  <c r="C57" i="2" s="1"/>
  <c r="D15" i="3"/>
  <c r="E15" i="3" s="1"/>
  <c r="C15" i="2" s="1"/>
  <c r="D58" i="3"/>
  <c r="E58" i="3" s="1"/>
  <c r="D36" i="3"/>
  <c r="E36" i="3" s="1"/>
  <c r="D25" i="3"/>
  <c r="E25" i="3" s="1"/>
  <c r="C25" i="2" s="1"/>
  <c r="D53" i="3"/>
  <c r="D56" i="3"/>
  <c r="E56" i="3" s="1"/>
  <c r="C56" i="2" s="1"/>
  <c r="D18" i="3"/>
  <c r="E18" i="3" s="1"/>
  <c r="C18" i="2" s="1"/>
  <c r="D13" i="3"/>
  <c r="E13" i="3" s="1"/>
  <c r="C13" i="2" s="1"/>
  <c r="D39" i="3"/>
  <c r="E39" i="3" s="1"/>
  <c r="C39" i="2" s="1"/>
  <c r="D54" i="3"/>
  <c r="E54" i="3" s="1"/>
  <c r="D60" i="3"/>
  <c r="E60" i="3" s="1"/>
  <c r="C60" i="2" s="1"/>
  <c r="D61" i="3"/>
  <c r="E61" i="3" s="1"/>
  <c r="C61" i="2" s="1"/>
  <c r="D59" i="3"/>
  <c r="E59" i="3" s="1"/>
  <c r="D12" i="3"/>
  <c r="E12" i="3" s="1"/>
  <c r="C12" i="2" s="1"/>
  <c r="D32" i="3"/>
  <c r="E32" i="3" s="1"/>
  <c r="C32" i="2" s="1"/>
  <c r="D52" i="3"/>
  <c r="E52" i="3" s="1"/>
  <c r="C52" i="2" s="1"/>
  <c r="D40" i="3"/>
  <c r="E40" i="3" s="1"/>
  <c r="C40" i="2" s="1"/>
  <c r="D19" i="3"/>
  <c r="E19" i="3" s="1"/>
  <c r="C19" i="2" s="1"/>
  <c r="D16" i="3"/>
  <c r="E16" i="3" s="1"/>
  <c r="C16" i="2" s="1"/>
  <c r="D55" i="3"/>
  <c r="E55" i="3" s="1"/>
  <c r="C55" i="2" s="1"/>
  <c r="D44" i="3"/>
  <c r="E44" i="3" s="1"/>
  <c r="C44" i="2" s="1"/>
  <c r="D46" i="3"/>
  <c r="E46" i="3" s="1"/>
  <c r="C46" i="2" s="1"/>
  <c r="D51" i="3"/>
  <c r="E51" i="3" s="1"/>
  <c r="C51" i="2" s="1"/>
  <c r="D11" i="3"/>
  <c r="E11" i="3" s="1"/>
  <c r="C11" i="2" s="1"/>
  <c r="D27" i="3"/>
  <c r="E27" i="3" s="1"/>
  <c r="C27" i="2" s="1"/>
  <c r="D28" i="3"/>
  <c r="E28" i="3"/>
  <c r="C28" i="2" s="1"/>
  <c r="D30" i="3"/>
  <c r="E30" i="3" s="1"/>
  <c r="C30" i="2" s="1"/>
  <c r="D38" i="3"/>
  <c r="E38" i="3" s="1"/>
  <c r="C38" i="2" s="1"/>
  <c r="D26" i="3"/>
  <c r="E26" i="3" s="1"/>
  <c r="D35" i="3"/>
  <c r="E35" i="3" s="1"/>
  <c r="C35" i="2" s="1"/>
  <c r="D20" i="3"/>
  <c r="E20" i="3" s="1"/>
  <c r="D41" i="3"/>
  <c r="E41" i="3" s="1"/>
  <c r="C41" i="2" s="1"/>
  <c r="D50" i="3"/>
  <c r="E50" i="3" s="1"/>
  <c r="C50" i="2" s="1"/>
  <c r="D34" i="3"/>
  <c r="E34" i="3" s="1"/>
  <c r="C34" i="2" s="1"/>
  <c r="D29" i="3"/>
  <c r="E29" i="3" s="1"/>
  <c r="C29" i="2" s="1"/>
  <c r="D31" i="3"/>
  <c r="E31" i="3" s="1"/>
  <c r="C31" i="2" s="1"/>
  <c r="D24" i="3"/>
  <c r="E24" i="3" s="1"/>
  <c r="C24" i="2" s="1"/>
  <c r="D22" i="3"/>
  <c r="E22" i="3" s="1"/>
  <c r="C22" i="2" s="1"/>
  <c r="D47" i="3"/>
  <c r="E47" i="3" s="1"/>
  <c r="C47" i="2" s="1"/>
  <c r="D10" i="3"/>
  <c r="E10" i="3" s="1"/>
  <c r="C10" i="2" s="1"/>
  <c r="D14" i="3"/>
  <c r="E14" i="3" s="1"/>
  <c r="C14" i="2" s="1"/>
  <c r="D23" i="3"/>
  <c r="E23" i="3" s="1"/>
  <c r="C23" i="2" s="1"/>
  <c r="D43" i="3"/>
  <c r="E43" i="3" s="1"/>
  <c r="C43" i="2" s="1"/>
  <c r="D37" i="3"/>
  <c r="E37" i="3" s="1"/>
  <c r="C37" i="2" s="1"/>
  <c r="D9" i="3"/>
  <c r="E9" i="3" s="1"/>
  <c r="C9" i="2" s="1"/>
  <c r="D48" i="3"/>
  <c r="E48" i="3" s="1"/>
  <c r="C48" i="2" s="1"/>
  <c r="D49" i="3"/>
  <c r="E49" i="3" s="1"/>
  <c r="C49" i="2" s="1"/>
  <c r="D21" i="3"/>
  <c r="E21" i="3" s="1"/>
  <c r="C21" i="2" s="1"/>
  <c r="D62" i="3"/>
  <c r="E62" i="3" s="1"/>
  <c r="C62" i="2" s="1"/>
  <c r="B64" i="3"/>
  <c r="E53" i="3" l="1"/>
  <c r="C53" i="2" s="1"/>
  <c r="C20" i="2"/>
  <c r="D20" i="2" s="1"/>
  <c r="O57" i="1" s="1"/>
  <c r="C26" i="2"/>
  <c r="D26" i="2" s="1"/>
  <c r="O44" i="1" s="1"/>
  <c r="C59" i="2"/>
  <c r="C15" i="1" s="1"/>
  <c r="F15" i="1" s="1"/>
  <c r="C36" i="2"/>
  <c r="D36" i="2" s="1"/>
  <c r="O37" i="1" s="1"/>
  <c r="C42" i="2"/>
  <c r="C38" i="1" s="1"/>
  <c r="F38" i="1" s="1"/>
  <c r="C45" i="2"/>
  <c r="C27" i="1" s="1"/>
  <c r="F27" i="1" s="1"/>
  <c r="C54" i="2"/>
  <c r="C58" i="1" s="1"/>
  <c r="F58" i="1" s="1"/>
  <c r="C58" i="2"/>
  <c r="D58" i="2" s="1"/>
  <c r="O21" i="1" s="1"/>
  <c r="D17" i="2"/>
  <c r="O20" i="1" s="1"/>
  <c r="C20" i="1"/>
  <c r="F20" i="1" s="1"/>
  <c r="C62" i="1"/>
  <c r="F62" i="1" s="1"/>
  <c r="D62" i="2"/>
  <c r="O62" i="1" s="1"/>
  <c r="D64" i="3"/>
  <c r="D32" i="2"/>
  <c r="O61" i="1" s="1"/>
  <c r="C61" i="1"/>
  <c r="F61" i="1" s="1"/>
  <c r="C56" i="1"/>
  <c r="F56" i="1" s="1"/>
  <c r="D21" i="2"/>
  <c r="O56" i="1" s="1"/>
  <c r="D29" i="2"/>
  <c r="O51" i="1" s="1"/>
  <c r="C51" i="1"/>
  <c r="F51" i="1" s="1"/>
  <c r="D16" i="2"/>
  <c r="O24" i="1" s="1"/>
  <c r="C24" i="1"/>
  <c r="F24" i="1" s="1"/>
  <c r="D12" i="2"/>
  <c r="O34" i="1" s="1"/>
  <c r="C34" i="1"/>
  <c r="F34" i="1" s="1"/>
  <c r="C14" i="1"/>
  <c r="F14" i="1" s="1"/>
  <c r="D60" i="2"/>
  <c r="O14" i="1" s="1"/>
  <c r="D37" i="2"/>
  <c r="O45" i="1" s="1"/>
  <c r="C45" i="1"/>
  <c r="F45" i="1" s="1"/>
  <c r="D28" i="2"/>
  <c r="O28" i="1" s="1"/>
  <c r="C28" i="1"/>
  <c r="F28" i="1" s="1"/>
  <c r="C43" i="1"/>
  <c r="F43" i="1" s="1"/>
  <c r="D27" i="2"/>
  <c r="O43" i="1" s="1"/>
  <c r="D43" i="2"/>
  <c r="O35" i="1" s="1"/>
  <c r="C35" i="1"/>
  <c r="F35" i="1" s="1"/>
  <c r="D11" i="2"/>
  <c r="O39" i="1" s="1"/>
  <c r="C39" i="1"/>
  <c r="F39" i="1" s="1"/>
  <c r="C32" i="1"/>
  <c r="F32" i="1" s="1"/>
  <c r="D19" i="2"/>
  <c r="O32" i="1" s="1"/>
  <c r="C11" i="1"/>
  <c r="F11" i="1" s="1"/>
  <c r="D15" i="2"/>
  <c r="O11" i="1" s="1"/>
  <c r="C59" i="1"/>
  <c r="F59" i="1" s="1"/>
  <c r="D61" i="2"/>
  <c r="O59" i="1" s="1"/>
  <c r="D34" i="2"/>
  <c r="O40" i="1" s="1"/>
  <c r="C40" i="1"/>
  <c r="F40" i="1" s="1"/>
  <c r="D49" i="2"/>
  <c r="O18" i="1" s="1"/>
  <c r="C18" i="1"/>
  <c r="F18" i="1" s="1"/>
  <c r="D47" i="2"/>
  <c r="O42" i="1" s="1"/>
  <c r="C42" i="1"/>
  <c r="F42" i="1" s="1"/>
  <c r="D50" i="2"/>
  <c r="O33" i="1" s="1"/>
  <c r="C33" i="1"/>
  <c r="F33" i="1" s="1"/>
  <c r="D41" i="2"/>
  <c r="O53" i="1" s="1"/>
  <c r="C53" i="1"/>
  <c r="F53" i="1" s="1"/>
  <c r="D38" i="2"/>
  <c r="O17" i="1" s="1"/>
  <c r="C17" i="1"/>
  <c r="F17" i="1" s="1"/>
  <c r="C13" i="1"/>
  <c r="F13" i="1" s="1"/>
  <c r="D51" i="2"/>
  <c r="O13" i="1" s="1"/>
  <c r="C54" i="1"/>
  <c r="F54" i="1" s="1"/>
  <c r="D39" i="2"/>
  <c r="O54" i="1" s="1"/>
  <c r="C48" i="1"/>
  <c r="F48" i="1" s="1"/>
  <c r="D25" i="2"/>
  <c r="O48" i="1" s="1"/>
  <c r="D57" i="2"/>
  <c r="O36" i="1" s="1"/>
  <c r="C36" i="1"/>
  <c r="F36" i="1" s="1"/>
  <c r="C52" i="1"/>
  <c r="F52" i="1" s="1"/>
  <c r="D31" i="2"/>
  <c r="O52" i="1" s="1"/>
  <c r="C25" i="1"/>
  <c r="F25" i="1" s="1"/>
  <c r="D46" i="2"/>
  <c r="O25" i="1" s="1"/>
  <c r="D13" i="2"/>
  <c r="O30" i="1" s="1"/>
  <c r="C30" i="1"/>
  <c r="F30" i="1" s="1"/>
  <c r="C49" i="1"/>
  <c r="F49" i="1" s="1"/>
  <c r="D35" i="2"/>
  <c r="O49" i="1" s="1"/>
  <c r="D33" i="2"/>
  <c r="O41" i="1" s="1"/>
  <c r="C41" i="1"/>
  <c r="F41" i="1" s="1"/>
  <c r="D23" i="2"/>
  <c r="O50" i="1" s="1"/>
  <c r="C50" i="1"/>
  <c r="F50" i="1" s="1"/>
  <c r="D40" i="2"/>
  <c r="O60" i="1" s="1"/>
  <c r="C60" i="1"/>
  <c r="F60" i="1" s="1"/>
  <c r="D30" i="2"/>
  <c r="O31" i="1" s="1"/>
  <c r="C31" i="1"/>
  <c r="F31" i="1" s="1"/>
  <c r="D44" i="2"/>
  <c r="O10" i="1" s="1"/>
  <c r="C10" i="1"/>
  <c r="D10" i="2"/>
  <c r="O19" i="1" s="1"/>
  <c r="C19" i="1"/>
  <c r="F19" i="1" s="1"/>
  <c r="C12" i="1"/>
  <c r="F12" i="1" s="1"/>
  <c r="D56" i="2"/>
  <c r="O12" i="1" s="1"/>
  <c r="C23" i="1"/>
  <c r="F23" i="1" s="1"/>
  <c r="D48" i="2"/>
  <c r="O23" i="1" s="1"/>
  <c r="C22" i="1"/>
  <c r="F22" i="1" s="1"/>
  <c r="D22" i="2"/>
  <c r="O22" i="1" s="1"/>
  <c r="E64" i="3"/>
  <c r="C29" i="1"/>
  <c r="F29" i="1" s="1"/>
  <c r="D14" i="2"/>
  <c r="O29" i="1" s="1"/>
  <c r="C46" i="1"/>
  <c r="F46" i="1" s="1"/>
  <c r="D24" i="2"/>
  <c r="O46" i="1" s="1"/>
  <c r="D55" i="2"/>
  <c r="O26" i="1" s="1"/>
  <c r="C26" i="1"/>
  <c r="F26" i="1" s="1"/>
  <c r="C16" i="1"/>
  <c r="F16" i="1" s="1"/>
  <c r="D52" i="2"/>
  <c r="O16" i="1" s="1"/>
  <c r="C55" i="1"/>
  <c r="F55" i="1" s="1"/>
  <c r="D18" i="2"/>
  <c r="O55" i="1" s="1"/>
  <c r="C44" i="1"/>
  <c r="F44" i="1" s="1"/>
  <c r="C57" i="1"/>
  <c r="F57" i="1" s="1"/>
  <c r="D42" i="2"/>
  <c r="O38" i="1" s="1"/>
  <c r="D45" i="2"/>
  <c r="O27" i="1" s="1"/>
  <c r="C21" i="1" l="1"/>
  <c r="F21" i="1" s="1"/>
  <c r="S21" i="1" s="1"/>
  <c r="D53" i="2"/>
  <c r="O47" i="1" s="1"/>
  <c r="C47" i="1"/>
  <c r="F47" i="1" s="1"/>
  <c r="C37" i="1"/>
  <c r="F37" i="1" s="1"/>
  <c r="S37" i="1" s="1"/>
  <c r="S62" i="1"/>
  <c r="S27" i="1"/>
  <c r="S57" i="1"/>
  <c r="D54" i="2"/>
  <c r="O58" i="1" s="1"/>
  <c r="S58" i="1" s="1"/>
  <c r="D59" i="2"/>
  <c r="O15" i="1" s="1"/>
  <c r="S15" i="1" s="1"/>
  <c r="S38" i="1"/>
  <c r="U38" i="1" s="1"/>
  <c r="S44" i="1"/>
  <c r="S55" i="1"/>
  <c r="S29" i="1"/>
  <c r="S31" i="1"/>
  <c r="S49" i="1"/>
  <c r="S36" i="1"/>
  <c r="S17" i="1"/>
  <c r="S18" i="1"/>
  <c r="U18" i="1" s="1"/>
  <c r="S32" i="1"/>
  <c r="S28" i="1"/>
  <c r="S24" i="1"/>
  <c r="S20" i="1"/>
  <c r="S16" i="1"/>
  <c r="S12" i="1"/>
  <c r="S60" i="1"/>
  <c r="S30" i="1"/>
  <c r="S48" i="1"/>
  <c r="S40" i="1"/>
  <c r="S39" i="1"/>
  <c r="S51" i="1"/>
  <c r="F10" i="1"/>
  <c r="S10" i="1" s="1"/>
  <c r="S54" i="1"/>
  <c r="S33" i="1"/>
  <c r="U33" i="1" s="1"/>
  <c r="S35" i="1"/>
  <c r="S25" i="1"/>
  <c r="S22" i="1"/>
  <c r="S43" i="1"/>
  <c r="S19" i="1"/>
  <c r="S59" i="1"/>
  <c r="S61" i="1"/>
  <c r="S14" i="1"/>
  <c r="S56" i="1"/>
  <c r="S34" i="1"/>
  <c r="S42" i="1"/>
  <c r="S50" i="1"/>
  <c r="S23" i="1"/>
  <c r="S13" i="1"/>
  <c r="S11" i="1"/>
  <c r="S53" i="1"/>
  <c r="S45" i="1"/>
  <c r="S41" i="1"/>
  <c r="S46" i="1"/>
  <c r="S52" i="1"/>
  <c r="D9" i="2"/>
  <c r="C64" i="2"/>
  <c r="C63" i="1"/>
  <c r="S26" i="1"/>
  <c r="C65" i="1" l="1"/>
  <c r="W18" i="1"/>
  <c r="W38" i="1"/>
  <c r="S47" i="1"/>
  <c r="U47" i="1" s="1"/>
  <c r="U20" i="1"/>
  <c r="U34" i="1"/>
  <c r="U42" i="1"/>
  <c r="U50" i="1"/>
  <c r="U52" i="1"/>
  <c r="U45" i="1"/>
  <c r="U11" i="1"/>
  <c r="U53" i="1"/>
  <c r="F63" i="1"/>
  <c r="O63" i="1"/>
  <c r="O65" i="1" s="1"/>
  <c r="D64" i="2"/>
  <c r="U31" i="1"/>
  <c r="U21" i="1"/>
  <c r="U39" i="1"/>
  <c r="U60" i="1"/>
  <c r="U32" i="1"/>
  <c r="U46" i="1"/>
  <c r="U49" i="1"/>
  <c r="U35" i="1"/>
  <c r="U51" i="1"/>
  <c r="U59" i="1"/>
  <c r="U57" i="1"/>
  <c r="U61" i="1"/>
  <c r="U12" i="1"/>
  <c r="W33" i="1"/>
  <c r="U27" i="1"/>
  <c r="U17" i="1"/>
  <c r="U48" i="1"/>
  <c r="U24" i="1"/>
  <c r="U19" i="1"/>
  <c r="U15" i="1"/>
  <c r="U30" i="1"/>
  <c r="U14" i="1"/>
  <c r="U16" i="1"/>
  <c r="U25" i="1"/>
  <c r="U37" i="1"/>
  <c r="U23" i="1"/>
  <c r="U58" i="1"/>
  <c r="U22" i="1"/>
  <c r="U28" i="1"/>
  <c r="U40" i="1"/>
  <c r="W46" i="1" l="1"/>
  <c r="W53" i="1"/>
  <c r="W60" i="1"/>
  <c r="W12" i="1"/>
  <c r="W47" i="1"/>
  <c r="W25" i="1"/>
  <c r="W35" i="1"/>
  <c r="W49" i="1"/>
  <c r="W34" i="1"/>
  <c r="W14" i="1"/>
  <c r="W20" i="1"/>
  <c r="W32" i="1"/>
  <c r="W22" i="1"/>
  <c r="W11" i="1"/>
  <c r="W17" i="1"/>
  <c r="W42" i="1"/>
  <c r="W16" i="1"/>
  <c r="W27" i="1"/>
  <c r="X66" i="1" s="1"/>
  <c r="W40" i="1"/>
  <c r="W28" i="1"/>
  <c r="W30" i="1"/>
  <c r="W15" i="1"/>
  <c r="W61" i="1"/>
  <c r="W58" i="1"/>
  <c r="W19" i="1"/>
  <c r="W57" i="1"/>
  <c r="W39" i="1"/>
  <c r="W45" i="1"/>
  <c r="W23" i="1"/>
  <c r="W24" i="1"/>
  <c r="W59" i="1"/>
  <c r="W21" i="1"/>
  <c r="W52" i="1"/>
  <c r="W37" i="1"/>
  <c r="W48" i="1"/>
  <c r="W51" i="1"/>
  <c r="W31" i="1"/>
  <c r="W50" i="1"/>
  <c r="F65" i="1"/>
  <c r="S63" i="1"/>
  <c r="S65" i="1" s="1"/>
  <c r="U41" i="1"/>
  <c r="U29" i="1"/>
  <c r="U43" i="1"/>
  <c r="U44" i="1"/>
  <c r="U36" i="1"/>
  <c r="U56" i="1"/>
  <c r="U62" i="1"/>
  <c r="U54" i="1"/>
  <c r="U26" i="1"/>
  <c r="W62" i="1" l="1"/>
  <c r="W54" i="1"/>
  <c r="X67" i="1" s="1"/>
  <c r="X68" i="1" s="1"/>
  <c r="X69" i="1" s="1"/>
  <c r="W26" i="1"/>
  <c r="W41" i="1"/>
  <c r="W29" i="1"/>
  <c r="W56" i="1"/>
  <c r="W36" i="1"/>
  <c r="W44" i="1"/>
  <c r="W43" i="1"/>
  <c r="U63" i="1"/>
  <c r="U55" i="1"/>
  <c r="U10" i="1"/>
  <c r="W55" i="1" l="1"/>
  <c r="W63" i="1"/>
  <c r="W10" i="1"/>
  <c r="T65" i="1" l="1"/>
  <c r="U13" i="1" l="1"/>
  <c r="U65" i="1" l="1"/>
  <c r="W13" i="1"/>
</calcChain>
</file>

<file path=xl/sharedStrings.xml><?xml version="1.0" encoding="utf-8"?>
<sst xmlns="http://schemas.openxmlformats.org/spreadsheetml/2006/main" count="391" uniqueCount="187">
  <si>
    <t>SCHOOL</t>
  </si>
  <si>
    <t>CITY/BOROUGH</t>
  </si>
  <si>
    <t>EARNINGS ON</t>
  </si>
  <si>
    <t>OTHER LOCAL</t>
  </si>
  <si>
    <t>IN-KIND</t>
  </si>
  <si>
    <t>SUB-TOTAL</t>
  </si>
  <si>
    <t>STATE</t>
  </si>
  <si>
    <t>FUND</t>
  </si>
  <si>
    <t>DISTRICT</t>
  </si>
  <si>
    <t>APPROP.</t>
  </si>
  <si>
    <t>INVESTMENTS</t>
  </si>
  <si>
    <t>REVENUE</t>
  </si>
  <si>
    <t>SERVICES</t>
  </si>
  <si>
    <t>REVENUES</t>
  </si>
  <si>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</si>
  <si>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</si>
  <si>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</si>
  <si>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</si>
  <si>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</si>
  <si>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</si>
  <si>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</si>
  <si>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</si>
  <si>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</si>
  <si>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</si>
  <si>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</si>
  <si>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</si>
  <si>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</si>
  <si>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</si>
  <si>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</si>
  <si>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</si>
  <si>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</si>
  <si>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</si>
  <si>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</si>
  <si>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</si>
  <si>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</si>
  <si>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</si>
  <si>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</si>
  <si>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</si>
  <si>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</si>
  <si>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</si>
  <si>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</si>
  <si>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</si>
  <si>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</si>
  <si>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</si>
  <si>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</si>
  <si>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</si>
  <si>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OTHER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</si>
  <si>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</si>
  <si>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</si>
  <si>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</si>
  <si>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</si>
  <si>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</si>
  <si>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</si>
  <si>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</si>
  <si>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</si>
  <si>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</si>
  <si>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</si>
  <si>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</si>
  <si>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</si>
  <si>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</si>
  <si>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</si>
  <si>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</si>
  <si>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</si>
  <si>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</si>
  <si>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</si>
  <si>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</si>
  <si>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STUDENTS</t>
  </si>
  <si>
    <t>DISTRICTS</t>
  </si>
  <si>
    <t>KENAI PENINSULA</t>
  </si>
  <si>
    <t>Paid</t>
  </si>
  <si>
    <t>Actual</t>
  </si>
  <si>
    <t>ALASKA DEPARTMENT OF EDUCATION &amp; EARLY DEVELOPMENT</t>
  </si>
  <si>
    <t>ADJUSTMENTS</t>
  </si>
  <si>
    <t>BASED ON</t>
  </si>
  <si>
    <t>AUDITS</t>
  </si>
  <si>
    <t>LOCAL</t>
  </si>
  <si>
    <t>Adjusted</t>
  </si>
  <si>
    <t>Impact Aid</t>
  </si>
  <si>
    <t>Deductible</t>
  </si>
  <si>
    <t xml:space="preserve">Actual </t>
  </si>
  <si>
    <t>State Aid</t>
  </si>
  <si>
    <t>Based on Audits</t>
  </si>
  <si>
    <t>Less</t>
  </si>
  <si>
    <t>Audits</t>
  </si>
  <si>
    <t>Adjustments</t>
  </si>
  <si>
    <t>Based on</t>
  </si>
  <si>
    <t>ADM</t>
  </si>
  <si>
    <t>TOTAL</t>
  </si>
  <si>
    <t>HIGH</t>
  </si>
  <si>
    <t>DIFF</t>
  </si>
  <si>
    <t>DISPARITY</t>
  </si>
  <si>
    <t>TOTALS</t>
  </si>
  <si>
    <t>B</t>
  </si>
  <si>
    <t>A</t>
  </si>
  <si>
    <t>C</t>
  </si>
  <si>
    <t>D</t>
  </si>
  <si>
    <t>E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</si>
  <si>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</si>
  <si>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</si>
  <si>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</si>
  <si>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</si>
  <si>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</si>
  <si>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</si>
  <si>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</si>
  <si>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</si>
  <si>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</si>
  <si>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</si>
  <si>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</si>
  <si>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</si>
  <si>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</si>
  <si>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TUITION</t>
  </si>
  <si>
    <t>ADJUSTED</t>
  </si>
  <si>
    <t>DEDUCTIBLE</t>
  </si>
  <si>
    <t>IMPACT AID</t>
  </si>
  <si>
    <t>OTHER FEDERAL</t>
  </si>
  <si>
    <t>FUNDS</t>
  </si>
  <si>
    <t>SAINT MARY'S</t>
  </si>
  <si>
    <t>Z Mt. EDGECUMBE</t>
  </si>
  <si>
    <t>Z MT. EDGECUMBE</t>
  </si>
  <si>
    <t>(State Owes)</t>
  </si>
  <si>
    <t xml:space="preserve">PELICAN </t>
  </si>
  <si>
    <t xml:space="preserve">LOWER YUKON </t>
  </si>
  <si>
    <r>
      <t xml:space="preserve">OTHER </t>
    </r>
    <r>
      <rPr>
        <u/>
        <sz val="10"/>
        <rFont val="Arial"/>
        <family val="2"/>
      </rPr>
      <t>REAA</t>
    </r>
  </si>
  <si>
    <t>U</t>
  </si>
  <si>
    <t>V</t>
  </si>
  <si>
    <t>W</t>
  </si>
  <si>
    <t>X</t>
  </si>
  <si>
    <t>Y</t>
  </si>
  <si>
    <t>Z</t>
  </si>
  <si>
    <t>Alaska Department of Education and Early Development</t>
  </si>
  <si>
    <t xml:space="preserve"> </t>
  </si>
  <si>
    <t>PUPIL</t>
  </si>
  <si>
    <t>FOUNDATION</t>
  </si>
  <si>
    <t>OTHER STATE</t>
  </si>
  <si>
    <t>REV. ASSOC.</t>
  </si>
  <si>
    <t>SPECIAL COST</t>
  </si>
  <si>
    <t>UNWEIGHTED</t>
  </si>
  <si>
    <t>F</t>
  </si>
  <si>
    <t>I</t>
  </si>
  <si>
    <t>PER ADM</t>
  </si>
  <si>
    <t>AUDITED TOTAL</t>
  </si>
  <si>
    <t>TRANSFERS IN</t>
  </si>
  <si>
    <t>Disparity Column O</t>
  </si>
  <si>
    <t xml:space="preserve">ACTUAL STATE </t>
  </si>
  <si>
    <t>TRANS.</t>
  </si>
  <si>
    <t>Trans. Rev. Assoc. Spec. Cost</t>
  </si>
  <si>
    <t>Total Revenues Excluded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</si>
  <si>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</si>
  <si>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</si>
  <si>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</si>
  <si>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</si>
  <si>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</si>
  <si>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</si>
  <si>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</si>
  <si>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</si>
  <si>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</si>
  <si>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</si>
  <si>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School District</t>
  </si>
  <si>
    <t>Need With Differentials (AADM)</t>
  </si>
  <si>
    <t>Need without Differentials (ADM no corresp)</t>
  </si>
  <si>
    <t>Weights Excluded as Spec. Cost</t>
  </si>
  <si>
    <t>State Foundation Formula Exclusion</t>
  </si>
  <si>
    <t>Quality School Exclusion</t>
  </si>
  <si>
    <t>Additional Allocation Per AADM</t>
  </si>
  <si>
    <t>Excluded Portion Additional Allocation</t>
  </si>
  <si>
    <t>AD</t>
  </si>
  <si>
    <t>AA</t>
  </si>
  <si>
    <t>AB</t>
  </si>
  <si>
    <t>AC</t>
  </si>
  <si>
    <t>Disparity Column C</t>
  </si>
  <si>
    <t>Compiled from Fiscal Year 2023 Audits</t>
  </si>
  <si>
    <t>Multiplier</t>
  </si>
  <si>
    <t>Per ADM</t>
  </si>
  <si>
    <t>FY2024 Disparity Test for FY2025 -- Revenue Exclusion</t>
  </si>
  <si>
    <t>FY2024</t>
  </si>
  <si>
    <t xml:space="preserve">FY2024 DISPARITY TEST - Page 1, Column C.  Adjustments Based on Audits (State Owes) </t>
  </si>
  <si>
    <t>COMPILED FROM FISCAL YEAR 2024 AUDITS</t>
  </si>
  <si>
    <t>FY2024 DISPARITY TEST - Page 2 Column N, Adjusted Deductible Impact Aid</t>
  </si>
  <si>
    <t>FY2024 DISPARITY TEST - Column T, Revenue Associated with Special Cost</t>
  </si>
  <si>
    <t>COMPLIED FROM FISCAL YEAR 2024 AUDITS</t>
  </si>
  <si>
    <t>Op Fund to Trans. Rev. Fund</t>
  </si>
  <si>
    <t>AO</t>
  </si>
  <si>
    <t>AP</t>
  </si>
  <si>
    <t>Outside Foundation Formula Funding Exclusion</t>
  </si>
  <si>
    <t>23% of BSA &amp; Outside Formula</t>
  </si>
  <si>
    <t>LOW</t>
  </si>
  <si>
    <t>Prepared for IAP 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</si>
</sst>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b/>
      <sz val="8"/>
      <color indexed="53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0"/>
      <color theme="3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i/>
      <u/>
      <sz val="10"/>
      <color rgb="FFC00000"/>
      <name val="Arial"/>
      <family val="2"/>
    </font>
    <font>
      <b/>
      <i/>
      <sz val="10"/>
      <name val="Arial"/>
      <family val="2"/>
    </font>
    <font>
      <sz val="10"/>
      <color theme="2"/>
      <name val="Arial"/>
      <family val="2"/>
    </font>
    <font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13" applyNumberFormat="0" applyFill="0" applyAlignment="0" applyProtection="0"/>
  </cellStyleXfs>
  <cellXfs count="146">
    <xf numFmtId="0" fontId="0" fillId="0" borderId="0" xfId="0"/>
    <xf numFmtId="3" fontId="0" fillId="0" borderId="0" xfId="0" applyNumberFormat="1" applyAlignment="1">
      <alignment horizontal="left"/>
    </xf>
    <xf numFmtId="3" fontId="0" fillId="0" borderId="0" xfId="0" applyNumberFormat="1"/>
    <xf numFmtId="3" fontId="5" fillId="0" borderId="0" xfId="0" applyNumberFormat="1" applyFont="1" applyAlignment="1">
      <alignment horizontal="center"/>
    </xf>
    <xf numFmtId="3" fontId="0" fillId="0" borderId="8" xfId="0" applyNumberFormat="1" applyBorder="1"/>
    <xf numFmtId="3" fontId="0" fillId="0" borderId="0" xfId="0" applyNumberFormat="1" applyProtection="1">
      <protection locked="0"/>
    </xf>
    <xf numFmtId="3" fontId="0" fillId="0" borderId="4" xfId="0" applyNumberFormat="1" applyBorder="1"/>
    <xf numFmtId="3" fontId="3" fillId="0" borderId="0" xfId="0" applyNumberFormat="1" applyFont="1" applyAlignment="1">
      <alignment horizontal="center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Alignment="1" applyProtection="1">
      <alignment horizontal="left"/>
      <protection locked="0"/>
    </xf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0" xfId="0" applyNumberForma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1" applyNumberFormat="1" applyFont="1" applyFill="1" applyBorder="1"/>
    <xf numFmtId="164" fontId="0" fillId="0" borderId="10" xfId="0" applyNumberFormat="1" applyBorder="1"/>
    <xf numFmtId="164" fontId="0" fillId="0" borderId="10" xfId="1" applyNumberFormat="1" applyFont="1" applyFill="1" applyBorder="1"/>
    <xf numFmtId="164" fontId="5" fillId="0" borderId="5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0" fillId="0" borderId="4" xfId="1" applyNumberFormat="1" applyFont="1" applyFill="1" applyBorder="1" applyAlignment="1">
      <alignment horizontal="right"/>
    </xf>
    <xf numFmtId="3" fontId="1" fillId="0" borderId="0" xfId="0" applyNumberFormat="1" applyFont="1"/>
    <xf numFmtId="164" fontId="5" fillId="0" borderId="0" xfId="1" applyNumberFormat="1" applyFont="1" applyFill="1"/>
    <xf numFmtId="164" fontId="8" fillId="0" borderId="0" xfId="1" applyNumberFormat="1" applyFont="1" applyFill="1"/>
    <xf numFmtId="3" fontId="1" fillId="0" borderId="0" xfId="0" applyNumberFormat="1" applyFont="1" applyAlignment="1">
      <alignment horizontal="center"/>
    </xf>
    <xf numFmtId="0" fontId="13" fillId="0" borderId="0" xfId="0" applyFont="1"/>
    <xf numFmtId="9" fontId="5" fillId="0" borderId="0" xfId="5" applyFont="1" applyFill="1" applyBorder="1"/>
    <xf numFmtId="10" fontId="5" fillId="0" borderId="0" xfId="5" applyNumberFormat="1" applyFont="1" applyFill="1" applyBorder="1" applyProtection="1">
      <protection locked="0"/>
    </xf>
    <xf numFmtId="164" fontId="12" fillId="0" borderId="0" xfId="1" applyNumberFormat="1" applyFont="1" applyFill="1"/>
    <xf numFmtId="0" fontId="12" fillId="0" borderId="0" xfId="0" applyFont="1"/>
    <xf numFmtId="164" fontId="0" fillId="0" borderId="0" xfId="1" applyNumberFormat="1" applyFont="1" applyFill="1" applyBorder="1"/>
    <xf numFmtId="3" fontId="0" fillId="0" borderId="2" xfId="0" applyNumberFormat="1" applyBorder="1" applyProtection="1"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164" fontId="0" fillId="0" borderId="8" xfId="1" applyNumberFormat="1" applyFont="1" applyFill="1" applyBorder="1" applyAlignment="1">
      <alignment horizontal="right"/>
    </xf>
    <xf numFmtId="0" fontId="0" fillId="0" borderId="8" xfId="0" applyBorder="1" applyAlignment="1">
      <alignment horizontal="center" wrapText="1"/>
    </xf>
    <xf numFmtId="0" fontId="15" fillId="0" borderId="0" xfId="0" applyFont="1"/>
    <xf numFmtId="3" fontId="15" fillId="0" borderId="0" xfId="0" applyNumberFormat="1" applyFont="1" applyProtection="1">
      <protection locked="0"/>
    </xf>
    <xf numFmtId="3" fontId="15" fillId="0" borderId="0" xfId="0" applyNumberFormat="1" applyFont="1" applyAlignment="1">
      <alignment horizontal="left"/>
    </xf>
    <xf numFmtId="164" fontId="0" fillId="0" borderId="9" xfId="1" applyNumberFormat="1" applyFon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38" fontId="1" fillId="0" borderId="0" xfId="0" applyNumberFormat="1" applyFont="1"/>
    <xf numFmtId="0" fontId="1" fillId="0" borderId="8" xfId="0" applyFont="1" applyBorder="1" applyAlignment="1">
      <alignment horizontal="center" wrapText="1"/>
    </xf>
    <xf numFmtId="0" fontId="1" fillId="0" borderId="0" xfId="0" applyFont="1"/>
    <xf numFmtId="164" fontId="1" fillId="0" borderId="4" xfId="1" applyNumberFormat="1" applyFont="1" applyFill="1" applyBorder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center" wrapText="1"/>
    </xf>
    <xf numFmtId="43" fontId="0" fillId="0" borderId="0" xfId="0" applyNumberFormat="1"/>
    <xf numFmtId="3" fontId="9" fillId="0" borderId="0" xfId="0" applyNumberFormat="1" applyFont="1"/>
    <xf numFmtId="4" fontId="9" fillId="0" borderId="0" xfId="0" applyNumberFormat="1" applyFont="1" applyAlignment="1">
      <alignment horizontal="center"/>
    </xf>
    <xf numFmtId="4" fontId="9" fillId="0" borderId="0" xfId="0" applyNumberFormat="1" applyFont="1"/>
    <xf numFmtId="3" fontId="14" fillId="0" borderId="0" xfId="0" applyNumberFormat="1" applyFont="1" applyAlignment="1">
      <alignment horizontal="center"/>
    </xf>
    <xf numFmtId="164" fontId="3" fillId="0" borderId="8" xfId="2" applyNumberFormat="1" applyFont="1" applyFill="1" applyBorder="1"/>
    <xf numFmtId="164" fontId="3" fillId="0" borderId="4" xfId="2" applyNumberFormat="1" applyFont="1" applyFill="1" applyBorder="1"/>
    <xf numFmtId="43" fontId="0" fillId="0" borderId="4" xfId="1" applyFont="1" applyFill="1" applyBorder="1" applyAlignment="1"/>
    <xf numFmtId="164" fontId="0" fillId="0" borderId="4" xfId="1" applyNumberFormat="1" applyFont="1" applyFill="1" applyBorder="1" applyAlignment="1"/>
    <xf numFmtId="164" fontId="1" fillId="0" borderId="4" xfId="2" applyNumberFormat="1" applyFont="1" applyFill="1" applyBorder="1"/>
    <xf numFmtId="3" fontId="14" fillId="0" borderId="0" xfId="0" applyNumberFormat="1" applyFont="1"/>
    <xf numFmtId="4" fontId="0" fillId="0" borderId="0" xfId="0" applyNumberFormat="1" applyAlignment="1">
      <alignment horizontal="right"/>
    </xf>
    <xf numFmtId="6" fontId="0" fillId="0" borderId="8" xfId="0" applyNumberFormat="1" applyBorder="1" applyAlignment="1">
      <alignment horizontal="right"/>
    </xf>
    <xf numFmtId="43" fontId="0" fillId="0" borderId="8" xfId="1" applyFont="1" applyFill="1" applyBorder="1" applyAlignment="1">
      <alignment horizontal="right"/>
    </xf>
    <xf numFmtId="3" fontId="5" fillId="0" borderId="0" xfId="0" applyNumberFormat="1" applyFont="1"/>
    <xf numFmtId="4" fontId="1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9" xfId="1" applyNumberFormat="1" applyFont="1" applyFill="1" applyBorder="1" applyAlignment="1">
      <alignment horizontal="right"/>
    </xf>
    <xf numFmtId="3" fontId="0" fillId="0" borderId="11" xfId="0" applyNumberFormat="1" applyBorder="1"/>
    <xf numFmtId="164" fontId="1" fillId="0" borderId="8" xfId="1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164" fontId="0" fillId="0" borderId="8" xfId="1" applyNumberFormat="1" applyFont="1" applyFill="1" applyBorder="1"/>
    <xf numFmtId="164" fontId="0" fillId="0" borderId="9" xfId="1" applyNumberFormat="1" applyFont="1" applyFill="1" applyBorder="1" applyAlignment="1"/>
    <xf numFmtId="164" fontId="0" fillId="0" borderId="0" xfId="0" applyNumberFormat="1"/>
    <xf numFmtId="164" fontId="1" fillId="0" borderId="0" xfId="1" applyNumberFormat="1" applyFont="1" applyFill="1"/>
    <xf numFmtId="0" fontId="13" fillId="0" borderId="4" xfId="0" applyFont="1" applyBorder="1" applyAlignment="1">
      <alignment horizontal="center"/>
    </xf>
    <xf numFmtId="6" fontId="19" fillId="0" borderId="0" xfId="0" applyNumberFormat="1" applyFont="1" applyAlignment="1">
      <alignment horizontal="center"/>
    </xf>
    <xf numFmtId="165" fontId="19" fillId="0" borderId="0" xfId="9" applyNumberFormat="1" applyFont="1" applyAlignment="1">
      <alignment horizontal="center"/>
    </xf>
    <xf numFmtId="0" fontId="0" fillId="0" borderId="4" xfId="0" applyBorder="1"/>
    <xf numFmtId="43" fontId="1" fillId="0" borderId="0" xfId="1" applyFont="1"/>
    <xf numFmtId="165" fontId="1" fillId="0" borderId="0" xfId="9" applyNumberFormat="1" applyFont="1"/>
    <xf numFmtId="44" fontId="1" fillId="0" borderId="0" xfId="9" applyFont="1"/>
    <xf numFmtId="44" fontId="1" fillId="0" borderId="0" xfId="9" applyFont="1" applyFill="1"/>
    <xf numFmtId="164" fontId="1" fillId="0" borderId="0" xfId="1" applyNumberFormat="1" applyFont="1"/>
    <xf numFmtId="43" fontId="1" fillId="0" borderId="9" xfId="1" applyFont="1" applyBorder="1"/>
    <xf numFmtId="38" fontId="1" fillId="0" borderId="9" xfId="0" applyNumberFormat="1" applyFont="1" applyBorder="1"/>
    <xf numFmtId="43" fontId="1" fillId="0" borderId="0" xfId="1" applyFont="1" applyFill="1" applyBorder="1" applyAlignment="1">
      <alignment horizontal="right"/>
    </xf>
    <xf numFmtId="165" fontId="1" fillId="0" borderId="0" xfId="9" applyNumberFormat="1" applyFont="1" applyFill="1"/>
    <xf numFmtId="3" fontId="14" fillId="0" borderId="0" xfId="0" applyNumberFormat="1" applyFont="1" applyProtection="1">
      <protection locked="0"/>
    </xf>
    <xf numFmtId="10" fontId="14" fillId="0" borderId="0" xfId="0" applyNumberFormat="1" applyFont="1"/>
    <xf numFmtId="6" fontId="0" fillId="0" borderId="0" xfId="0" applyNumberFormat="1"/>
    <xf numFmtId="3" fontId="6" fillId="0" borderId="0" xfId="0" applyNumberFormat="1" applyFont="1"/>
    <xf numFmtId="6" fontId="0" fillId="0" borderId="0" xfId="0" applyNumberFormat="1" applyAlignment="1">
      <alignment horizontal="right"/>
    </xf>
    <xf numFmtId="40" fontId="0" fillId="0" borderId="0" xfId="0" applyNumberFormat="1"/>
    <xf numFmtId="3" fontId="0" fillId="0" borderId="9" xfId="0" applyNumberFormat="1" applyBorder="1" applyAlignment="1">
      <alignment horizontal="right"/>
    </xf>
    <xf numFmtId="38" fontId="14" fillId="0" borderId="9" xfId="0" quotePrefix="1" applyNumberFormat="1" applyFont="1" applyBorder="1" applyAlignment="1">
      <alignment horizontal="right"/>
    </xf>
    <xf numFmtId="4" fontId="3" fillId="0" borderId="9" xfId="0" applyNumberFormat="1" applyFont="1" applyBorder="1"/>
    <xf numFmtId="3" fontId="0" fillId="0" borderId="8" xfId="0" applyNumberFormat="1" applyBorder="1" applyAlignment="1">
      <alignment horizontal="right"/>
    </xf>
    <xf numFmtId="4" fontId="3" fillId="0" borderId="8" xfId="0" applyNumberFormat="1" applyFont="1" applyBorder="1"/>
    <xf numFmtId="3" fontId="1" fillId="0" borderId="12" xfId="0" applyNumberFormat="1" applyFont="1" applyBorder="1"/>
    <xf numFmtId="3" fontId="0" fillId="0" borderId="4" xfId="0" applyNumberFormat="1" applyBorder="1" applyAlignment="1">
      <alignment horizontal="right"/>
    </xf>
    <xf numFmtId="3" fontId="0" fillId="0" borderId="12" xfId="0" applyNumberFormat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0" fillId="0" borderId="7" xfId="0" applyNumberFormat="1" applyBorder="1"/>
    <xf numFmtId="4" fontId="3" fillId="0" borderId="4" xfId="0" applyNumberFormat="1" applyFont="1" applyBorder="1"/>
    <xf numFmtId="0" fontId="18" fillId="0" borderId="0" xfId="0" applyFont="1"/>
    <xf numFmtId="43" fontId="1" fillId="0" borderId="0" xfId="1" applyFont="1" applyFill="1"/>
    <xf numFmtId="3" fontId="1" fillId="0" borderId="0" xfId="0" applyNumberFormat="1" applyFont="1" applyAlignment="1">
      <alignment horizontal="left"/>
    </xf>
    <xf numFmtId="38" fontId="0" fillId="0" borderId="0" xfId="0" applyNumberFormat="1"/>
    <xf numFmtId="3" fontId="24" fillId="0" borderId="7" xfId="12" applyNumberFormat="1" applyFont="1" applyFill="1" applyBorder="1"/>
    <xf numFmtId="0" fontId="1" fillId="0" borderId="2" xfId="0" applyFont="1" applyBorder="1" applyAlignment="1">
      <alignment horizontal="center"/>
    </xf>
    <xf numFmtId="3" fontId="5" fillId="0" borderId="7" xfId="0" applyNumberFormat="1" applyFont="1" applyBorder="1"/>
    <xf numFmtId="3" fontId="6" fillId="0" borderId="4" xfId="0" applyNumberFormat="1" applyFont="1" applyBorder="1"/>
    <xf numFmtId="38" fontId="14" fillId="0" borderId="9" xfId="0" applyNumberFormat="1" applyFont="1" applyBorder="1" applyAlignment="1">
      <alignment horizontal="right"/>
    </xf>
    <xf numFmtId="3" fontId="0" fillId="0" borderId="9" xfId="0" applyNumberFormat="1" applyBorder="1"/>
    <xf numFmtId="164" fontId="3" fillId="0" borderId="9" xfId="2" applyNumberFormat="1" applyFont="1" applyFill="1" applyBorder="1"/>
    <xf numFmtId="3" fontId="24" fillId="0" borderId="7" xfId="14" applyNumberFormat="1" applyFont="1" applyFill="1" applyBorder="1"/>
    <xf numFmtId="3" fontId="24" fillId="0" borderId="4" xfId="13" applyNumberFormat="1" applyFont="1" applyFill="1" applyBorder="1"/>
    <xf numFmtId="3" fontId="24" fillId="0" borderId="7" xfId="11" applyNumberFormat="1" applyFont="1" applyFill="1" applyBorder="1"/>
    <xf numFmtId="3" fontId="5" fillId="0" borderId="0" xfId="0" applyNumberFormat="1" applyFont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14" xfId="0" applyNumberFormat="1" applyFont="1" applyBorder="1"/>
  </cellXfs>
  <cellStyles count="15">
    <cellStyle name="Bad" xfId="12" builtinId="27"/>
    <cellStyle name="Comma" xfId="1" builtinId="3"/>
    <cellStyle name="Comma 2" xfId="2" xr:uid="{00000000-0005-0000-0000-000001000000}"/>
    <cellStyle name="Comma 2 2" xfId="8" xr:uid="{00000000-0005-0000-0000-000002000000}"/>
    <cellStyle name="Comma 3" xfId="6" xr:uid="{00000000-0005-0000-0000-000003000000}"/>
    <cellStyle name="Currency 2" xfId="3" xr:uid="{00000000-0005-0000-0000-000004000000}"/>
    <cellStyle name="Currency 2 2" xfId="9" xr:uid="{00000000-0005-0000-0000-000005000000}"/>
    <cellStyle name="Good" xfId="11" builtinId="26"/>
    <cellStyle name="Linked Cell" xfId="14" builtinId="24"/>
    <cellStyle name="Neutral" xfId="13" builtinId="28"/>
    <cellStyle name="Normal" xfId="0" builtinId="0"/>
    <cellStyle name="Normal 2" xfId="4" xr:uid="{00000000-0005-0000-0000-000007000000}"/>
    <cellStyle name="Normal 2 2" xfId="7" xr:uid="{00000000-0005-0000-0000-000008000000}"/>
    <cellStyle name="Percent" xfId="5" builtinId="5"/>
    <cellStyle name="Percent 2" xfId="10" xr:uid="{00000000-0005-0000-0000-00000A000000}"/>
  </cellStyles>
  <dxfs count="0"/>
  <tableStyles count="0" defaultTableStyle="TableStyleMedium9" defaultPivotStyle="PivotStyleLight16"/>
  <colors>
    <mruColors>
      <color rgb="FFFFFFCC"/>
      <color rgb="FFDCC5ED"/>
      <color rgb="FFCCECFF"/>
      <color rgb="FF99FF99"/>
      <color rgb="FFC198E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alaska-my.sharepoint.com/SF%20District%20Support/DistSup/Impact%20Aid%20&amp;%20Disparity/FY2021%20disparity/Work%20Papers/$Inclusion%20Method/$$DisparityTest_2021_workpaper_NoPupilTr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 Disparity (p.1-3)"/>
      <sheetName val="ATTACHMENT A Adj State Owes "/>
      <sheetName val="Attachment B Audited Local Adj."/>
      <sheetName val="EED File Copy Workpaper Col D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2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1" sqref="G31"/>
    </sheetView>
  </sheetViews>
  <sheetFormatPr defaultColWidth="14.7109375" defaultRowHeight="12.75" x14ac:dyDescent="0.2"/>
  <cols>
    <col min="1" max="1" width="24.7109375" bestFit="1" customWidth="1"/>
    <col min="2" max="2" width="16" bestFit="1" customWidth="1"/>
    <col min="3" max="3" width="14.5703125" bestFit="1" customWidth="1"/>
    <col min="4" max="4" width="13.7109375" bestFit="1" customWidth="1"/>
    <col min="5" max="5" width="13.42578125" bestFit="1" customWidth="1"/>
    <col min="6" max="6" width="16" bestFit="1" customWidth="1"/>
    <col min="7" max="7" width="14.7109375" customWidth="1"/>
    <col min="8" max="8" width="14" bestFit="1" customWidth="1"/>
    <col min="9" max="9" width="13.85546875" bestFit="1" customWidth="1"/>
    <col min="10" max="10" width="13.42578125" bestFit="1" customWidth="1"/>
    <col min="11" max="11" width="14.42578125" bestFit="1" customWidth="1"/>
    <col min="12" max="12" width="13" bestFit="1" customWidth="1"/>
    <col min="13" max="14" width="10.7109375" bestFit="1" customWidth="1"/>
    <col min="15" max="15" width="14.85546875" bestFit="1" customWidth="1"/>
    <col min="16" max="16" width="16.42578125" bestFit="1" customWidth="1"/>
    <col min="17" max="17" width="12.28515625" bestFit="1" customWidth="1"/>
    <col min="18" max="18" width="14.42578125" bestFit="1" customWidth="1"/>
    <col min="19" max="19" width="16" bestFit="1" customWidth="1"/>
    <col min="20" max="20" width="16.5703125" bestFit="1" customWidth="1"/>
    <col min="21" max="21" width="14.7109375" bestFit="1" customWidth="1"/>
    <col min="22" max="22" width="13.5703125" bestFit="1" customWidth="1"/>
    <col min="23" max="23" width="10.5703125" bestFit="1" customWidth="1"/>
    <col min="24" max="24" width="8" bestFit="1" customWidth="1"/>
    <col min="25" max="42" width="14.7109375" customWidth="1"/>
  </cols>
  <sheetData>
    <row r="1" spans="1:24" x14ac:dyDescent="0.2">
      <c r="A1" s="140" t="s">
        <v>129</v>
      </c>
      <c r="B1" s="140"/>
      <c r="C1" s="140"/>
      <c r="D1" s="74"/>
      <c r="E1" s="133"/>
      <c r="F1" s="2"/>
      <c r="G1" s="2"/>
      <c r="H1" s="2"/>
      <c r="I1" s="2"/>
      <c r="J1" s="1"/>
      <c r="K1" s="1"/>
      <c r="L1" s="1"/>
      <c r="M1" s="1"/>
      <c r="N1" s="2"/>
      <c r="O1" s="2"/>
      <c r="P1" s="2"/>
      <c r="Q1" s="2"/>
      <c r="R1" s="2"/>
      <c r="S1" s="1"/>
      <c r="T1" s="1"/>
      <c r="U1" s="1"/>
      <c r="V1" s="1"/>
      <c r="W1" s="2"/>
      <c r="X1" s="13"/>
    </row>
    <row r="2" spans="1:24" x14ac:dyDescent="0.2">
      <c r="A2" s="141" t="s">
        <v>173</v>
      </c>
      <c r="B2" s="141"/>
      <c r="C2" s="141"/>
      <c r="D2" s="75"/>
      <c r="E2" s="75"/>
      <c r="F2" s="33"/>
      <c r="G2" s="104"/>
      <c r="H2" s="143"/>
      <c r="I2" s="143"/>
      <c r="J2" s="3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3"/>
    </row>
    <row r="3" spans="1:24" x14ac:dyDescent="0.2">
      <c r="A3" s="142" t="s">
        <v>170</v>
      </c>
      <c r="B3" s="142"/>
      <c r="C3" s="142"/>
      <c r="D3" s="59"/>
      <c r="E3" s="1"/>
      <c r="G3" s="121"/>
      <c r="H3" s="121"/>
      <c r="I3" s="121"/>
      <c r="J3" s="121"/>
      <c r="K3" s="2"/>
      <c r="L3" s="2"/>
      <c r="M3" s="2"/>
      <c r="N3" s="1"/>
      <c r="O3" s="1"/>
      <c r="P3" s="1"/>
      <c r="Q3" s="1"/>
      <c r="R3" s="1"/>
      <c r="S3" s="13"/>
      <c r="T3" s="13"/>
      <c r="U3" s="13"/>
      <c r="V3" s="13"/>
      <c r="W3" s="13"/>
      <c r="X3" s="13"/>
    </row>
    <row r="4" spans="1:24" x14ac:dyDescent="0.2">
      <c r="A4" s="54" t="s">
        <v>186</v>
      </c>
      <c r="B4" s="59"/>
      <c r="C4" s="36"/>
      <c r="D4" s="59"/>
      <c r="E4" s="59"/>
      <c r="F4" s="1"/>
      <c r="G4" s="59"/>
      <c r="H4" s="59"/>
      <c r="I4" s="59"/>
      <c r="J4" s="59"/>
      <c r="K4" s="2"/>
      <c r="L4" s="59"/>
      <c r="M4" s="59"/>
      <c r="N4" s="59"/>
      <c r="O4" s="19"/>
      <c r="P4" s="60"/>
      <c r="Q4" s="60"/>
      <c r="R4" s="60"/>
      <c r="S4" s="60"/>
      <c r="T4" s="36"/>
      <c r="U4" s="2"/>
      <c r="V4" s="61" t="s">
        <v>130</v>
      </c>
      <c r="W4" s="2"/>
      <c r="X4" s="5"/>
    </row>
    <row r="5" spans="1:24" x14ac:dyDescent="0.2">
      <c r="A5" s="3" t="s">
        <v>93</v>
      </c>
      <c r="B5" s="3" t="s">
        <v>92</v>
      </c>
      <c r="C5" s="3" t="s">
        <v>94</v>
      </c>
      <c r="D5" s="3" t="s">
        <v>95</v>
      </c>
      <c r="E5" s="3" t="s">
        <v>96</v>
      </c>
      <c r="F5" s="3" t="s">
        <v>137</v>
      </c>
      <c r="G5" s="3" t="s">
        <v>97</v>
      </c>
      <c r="H5" s="3" t="s">
        <v>98</v>
      </c>
      <c r="I5" s="3" t="s">
        <v>138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3" t="s">
        <v>107</v>
      </c>
      <c r="S5" s="3" t="s">
        <v>108</v>
      </c>
      <c r="T5" s="3" t="s">
        <v>109</v>
      </c>
      <c r="U5" s="3" t="s">
        <v>123</v>
      </c>
      <c r="V5" s="3" t="s">
        <v>124</v>
      </c>
      <c r="W5" s="3" t="s">
        <v>125</v>
      </c>
      <c r="X5" s="5"/>
    </row>
    <row r="6" spans="1:24" x14ac:dyDescent="0.2">
      <c r="A6" s="14"/>
      <c r="B6" s="137" t="s">
        <v>174</v>
      </c>
      <c r="C6" s="138" t="s">
        <v>72</v>
      </c>
      <c r="D6" s="137" t="s">
        <v>174</v>
      </c>
      <c r="E6" s="137" t="s">
        <v>174</v>
      </c>
      <c r="F6" s="138" t="s">
        <v>5</v>
      </c>
      <c r="G6" s="137" t="s">
        <v>174</v>
      </c>
      <c r="H6" s="137" t="s">
        <v>174</v>
      </c>
      <c r="I6" s="137" t="s">
        <v>174</v>
      </c>
      <c r="J6" s="137" t="s">
        <v>174</v>
      </c>
      <c r="K6" s="138" t="s">
        <v>5</v>
      </c>
      <c r="L6" s="137" t="s">
        <v>174</v>
      </c>
      <c r="M6" s="137" t="s">
        <v>174</v>
      </c>
      <c r="N6" s="137" t="s">
        <v>174</v>
      </c>
      <c r="O6" s="137" t="s">
        <v>111</v>
      </c>
      <c r="P6" s="137" t="s">
        <v>174</v>
      </c>
      <c r="Q6" s="137" t="s">
        <v>174</v>
      </c>
      <c r="R6" s="137" t="s">
        <v>174</v>
      </c>
      <c r="S6" s="137" t="s">
        <v>174</v>
      </c>
      <c r="T6" s="137" t="s">
        <v>174</v>
      </c>
      <c r="U6" s="137" t="s">
        <v>174</v>
      </c>
      <c r="V6" s="137" t="s">
        <v>174</v>
      </c>
      <c r="W6" s="137" t="s">
        <v>174</v>
      </c>
      <c r="X6" s="43"/>
    </row>
    <row r="7" spans="1:24" x14ac:dyDescent="0.2">
      <c r="A7" s="15" t="s">
        <v>0</v>
      </c>
      <c r="B7" s="36" t="s">
        <v>143</v>
      </c>
      <c r="C7" s="7" t="s">
        <v>73</v>
      </c>
      <c r="D7" s="36" t="s">
        <v>133</v>
      </c>
      <c r="E7" s="36" t="s">
        <v>131</v>
      </c>
      <c r="F7" s="7" t="s">
        <v>6</v>
      </c>
      <c r="G7" s="36" t="s">
        <v>1</v>
      </c>
      <c r="H7" s="36" t="s">
        <v>2</v>
      </c>
      <c r="I7" s="36" t="s">
        <v>3</v>
      </c>
      <c r="J7" s="36" t="s">
        <v>4</v>
      </c>
      <c r="K7" s="18" t="s">
        <v>75</v>
      </c>
      <c r="L7" s="18" t="s">
        <v>122</v>
      </c>
      <c r="M7" s="18" t="s">
        <v>110</v>
      </c>
      <c r="N7" s="18" t="s">
        <v>110</v>
      </c>
      <c r="O7" s="7" t="s">
        <v>112</v>
      </c>
      <c r="P7" s="7" t="s">
        <v>114</v>
      </c>
      <c r="Q7" s="7" t="s">
        <v>46</v>
      </c>
      <c r="R7" s="7" t="s">
        <v>7</v>
      </c>
      <c r="S7" s="19" t="s">
        <v>140</v>
      </c>
      <c r="T7" s="36" t="s">
        <v>134</v>
      </c>
      <c r="U7" s="36" t="s">
        <v>111</v>
      </c>
      <c r="V7" s="36" t="s">
        <v>136</v>
      </c>
      <c r="W7" s="36" t="s">
        <v>11</v>
      </c>
      <c r="X7" s="43"/>
    </row>
    <row r="8" spans="1:24" x14ac:dyDescent="0.2">
      <c r="A8" s="16" t="s">
        <v>8</v>
      </c>
      <c r="B8" s="134" t="s">
        <v>132</v>
      </c>
      <c r="C8" s="135" t="s">
        <v>74</v>
      </c>
      <c r="D8" s="135" t="s">
        <v>11</v>
      </c>
      <c r="E8" s="135" t="s">
        <v>144</v>
      </c>
      <c r="F8" s="135" t="s">
        <v>11</v>
      </c>
      <c r="G8" s="135" t="s">
        <v>9</v>
      </c>
      <c r="H8" s="135" t="s">
        <v>10</v>
      </c>
      <c r="I8" s="135" t="s">
        <v>11</v>
      </c>
      <c r="J8" s="135" t="s">
        <v>12</v>
      </c>
      <c r="K8" s="135" t="s">
        <v>11</v>
      </c>
      <c r="L8" s="135" t="s">
        <v>11</v>
      </c>
      <c r="M8" s="135" t="s">
        <v>66</v>
      </c>
      <c r="N8" s="135" t="s">
        <v>67</v>
      </c>
      <c r="O8" s="135" t="s">
        <v>113</v>
      </c>
      <c r="P8" s="134" t="s">
        <v>115</v>
      </c>
      <c r="Q8" s="135" t="s">
        <v>11</v>
      </c>
      <c r="R8" s="134" t="s">
        <v>141</v>
      </c>
      <c r="S8" s="136" t="s">
        <v>13</v>
      </c>
      <c r="T8" s="134" t="s">
        <v>135</v>
      </c>
      <c r="U8" s="134" t="s">
        <v>13</v>
      </c>
      <c r="V8" s="134" t="s">
        <v>86</v>
      </c>
      <c r="W8" s="136" t="s">
        <v>139</v>
      </c>
      <c r="X8" s="43"/>
    </row>
    <row r="9" spans="1:24" x14ac:dyDescent="0.2">
      <c r="A9" s="15"/>
      <c r="B9" s="76"/>
      <c r="C9" s="7"/>
      <c r="D9" s="7"/>
      <c r="E9" s="77"/>
      <c r="F9" s="7"/>
      <c r="G9" s="7"/>
      <c r="H9" s="7"/>
      <c r="I9" s="7"/>
      <c r="J9" s="7"/>
      <c r="K9" s="7"/>
      <c r="L9" s="7"/>
      <c r="M9" s="7"/>
      <c r="N9" s="7"/>
      <c r="O9" s="7"/>
      <c r="P9" s="85"/>
      <c r="Q9" s="7"/>
      <c r="R9" s="36"/>
      <c r="S9" s="19"/>
      <c r="T9" s="62"/>
      <c r="U9" s="36"/>
      <c r="V9" s="36"/>
      <c r="W9" s="19"/>
      <c r="X9" s="43"/>
    </row>
    <row r="10" spans="1:24" x14ac:dyDescent="0.2">
      <c r="A10" s="14" t="s">
        <v>35</v>
      </c>
      <c r="B10" s="128">
        <v>18392280</v>
      </c>
      <c r="C10" s="50">
        <f>'Attachment B Audited Local Adj.'!C44</f>
        <v>1081</v>
      </c>
      <c r="D10" s="50">
        <v>1953436</v>
      </c>
      <c r="E10" s="78">
        <v>2222184</v>
      </c>
      <c r="F10" s="107">
        <f t="shared" ref="F10:F41" si="0">SUM(B10:E10)</f>
        <v>22568981</v>
      </c>
      <c r="G10" s="129">
        <v>41166371</v>
      </c>
      <c r="H10" s="129">
        <v>2382903</v>
      </c>
      <c r="I10" s="129">
        <v>199414</v>
      </c>
      <c r="J10" s="129">
        <v>4861389</v>
      </c>
      <c r="K10" s="50">
        <f t="shared" ref="K10:K41" si="1">SUM(G10:J10)</f>
        <v>48610077</v>
      </c>
      <c r="L10" s="129"/>
      <c r="M10" s="129">
        <v>0</v>
      </c>
      <c r="N10" s="129"/>
      <c r="O10" s="50">
        <f>'Attachment B Audited Local Adj.'!D44</f>
        <v>124585</v>
      </c>
      <c r="P10" s="63">
        <v>0</v>
      </c>
      <c r="Q10" s="129"/>
      <c r="R10" s="129"/>
      <c r="S10" s="107">
        <f t="shared" ref="S10:S41" si="2">SUM(K10:R10)+F10</f>
        <v>71303643</v>
      </c>
      <c r="T10" s="108">
        <f>'Attachment C Special Cost Diff.'!L42</f>
        <v>-32968057.089999996</v>
      </c>
      <c r="U10" s="107">
        <f t="shared" ref="U10:U41" si="3">S10+T10</f>
        <v>38335585.910000004</v>
      </c>
      <c r="V10" s="109">
        <v>1796.43</v>
      </c>
      <c r="W10" s="128">
        <f t="shared" ref="W10:W41" si="4">ROUND(U10/V10,0)</f>
        <v>21340</v>
      </c>
      <c r="X10" s="124"/>
    </row>
    <row r="11" spans="1:24" x14ac:dyDescent="0.2">
      <c r="A11" s="79" t="s">
        <v>16</v>
      </c>
      <c r="B11" s="4">
        <v>904963</v>
      </c>
      <c r="C11" s="45">
        <f>'Attachment B Audited Local Adj.'!C15</f>
        <v>0</v>
      </c>
      <c r="D11" s="50">
        <v>96224</v>
      </c>
      <c r="E11" s="80">
        <v>297562</v>
      </c>
      <c r="F11" s="110">
        <f t="shared" si="0"/>
        <v>1298749</v>
      </c>
      <c r="G11" s="63">
        <v>1645975</v>
      </c>
      <c r="H11" s="63">
        <v>23497</v>
      </c>
      <c r="I11" s="63">
        <v>10858</v>
      </c>
      <c r="J11" s="63">
        <v>215331</v>
      </c>
      <c r="K11" s="45">
        <f t="shared" si="1"/>
        <v>1895661</v>
      </c>
      <c r="L11" s="63"/>
      <c r="M11" s="63">
        <v>0</v>
      </c>
      <c r="N11" s="63"/>
      <c r="O11" s="45">
        <f>'Attachment B Audited Local Adj.'!D15</f>
        <v>9609</v>
      </c>
      <c r="P11" s="63">
        <v>0</v>
      </c>
      <c r="Q11" s="63">
        <v>186000</v>
      </c>
      <c r="R11" s="63"/>
      <c r="S11" s="110">
        <f t="shared" si="2"/>
        <v>3390019</v>
      </c>
      <c r="T11" s="108">
        <f>'Attachment C Special Cost Diff.'!L13</f>
        <v>-1523835.6099999999</v>
      </c>
      <c r="U11" s="110">
        <f t="shared" si="3"/>
        <v>1866183.3900000001</v>
      </c>
      <c r="V11" s="111">
        <v>100.8</v>
      </c>
      <c r="W11" s="114">
        <f t="shared" si="4"/>
        <v>18514</v>
      </c>
      <c r="X11" s="124"/>
    </row>
    <row r="12" spans="1:24" x14ac:dyDescent="0.2">
      <c r="A12" s="16" t="s">
        <v>43</v>
      </c>
      <c r="B12" s="6">
        <v>4664908</v>
      </c>
      <c r="C12" s="32">
        <f>'Attachment B Audited Local Adj.'!C56</f>
        <v>642</v>
      </c>
      <c r="D12" s="50">
        <v>502535</v>
      </c>
      <c r="E12" s="81">
        <v>455882</v>
      </c>
      <c r="F12" s="113">
        <f t="shared" si="0"/>
        <v>5623967</v>
      </c>
      <c r="G12" s="64">
        <v>9352964</v>
      </c>
      <c r="H12" s="64">
        <v>359117</v>
      </c>
      <c r="I12" s="64">
        <v>9054</v>
      </c>
      <c r="J12" s="64">
        <v>0</v>
      </c>
      <c r="K12" s="32">
        <f t="shared" si="1"/>
        <v>9721135</v>
      </c>
      <c r="L12" s="64"/>
      <c r="M12" s="64">
        <v>0</v>
      </c>
      <c r="N12" s="64"/>
      <c r="O12" s="32">
        <f>'Attachment B Audited Local Adj.'!D56</f>
        <v>18359</v>
      </c>
      <c r="P12" s="64">
        <v>0</v>
      </c>
      <c r="Q12" s="64"/>
      <c r="R12" s="64"/>
      <c r="S12" s="113">
        <f t="shared" si="2"/>
        <v>15363461</v>
      </c>
      <c r="T12" s="108">
        <f>'Attachment C Special Cost Diff.'!L54</f>
        <v>-7464667.459999999</v>
      </c>
      <c r="U12" s="113">
        <f t="shared" si="3"/>
        <v>7898793.540000001</v>
      </c>
      <c r="V12" s="111">
        <v>560.74</v>
      </c>
      <c r="W12" s="6">
        <f t="shared" si="4"/>
        <v>14086</v>
      </c>
      <c r="X12" s="124"/>
    </row>
    <row r="13" spans="1:24" x14ac:dyDescent="0.2">
      <c r="A13" s="16" t="s">
        <v>40</v>
      </c>
      <c r="B13" s="6">
        <v>1322313</v>
      </c>
      <c r="C13" s="32">
        <f>'Attachment B Audited Local Adj.'!C51</f>
        <v>0</v>
      </c>
      <c r="D13" s="50">
        <v>141797</v>
      </c>
      <c r="E13" s="81">
        <v>5498</v>
      </c>
      <c r="F13" s="113">
        <f t="shared" si="0"/>
        <v>1469608</v>
      </c>
      <c r="G13" s="64">
        <v>2145644</v>
      </c>
      <c r="H13" s="64">
        <v>0</v>
      </c>
      <c r="I13" s="64">
        <v>17038</v>
      </c>
      <c r="J13" s="64">
        <v>0</v>
      </c>
      <c r="K13" s="32">
        <f t="shared" si="1"/>
        <v>2162682</v>
      </c>
      <c r="L13" s="64"/>
      <c r="M13" s="64">
        <v>0</v>
      </c>
      <c r="N13" s="64"/>
      <c r="O13" s="32">
        <f>'Attachment B Audited Local Adj.'!D51</f>
        <v>0</v>
      </c>
      <c r="P13" s="64">
        <v>0</v>
      </c>
      <c r="Q13" s="64"/>
      <c r="R13" s="64">
        <f>15499+2669+67254+565</f>
        <v>85987</v>
      </c>
      <c r="S13" s="113">
        <f t="shared" si="2"/>
        <v>3718277</v>
      </c>
      <c r="T13" s="108">
        <f>'Attachment C Special Cost Diff.'!L49</f>
        <v>-2072374.37</v>
      </c>
      <c r="U13" s="113">
        <f t="shared" si="3"/>
        <v>1645902.63</v>
      </c>
      <c r="V13" s="111">
        <v>137.44999999999999</v>
      </c>
      <c r="W13" s="6">
        <f t="shared" si="4"/>
        <v>11975</v>
      </c>
      <c r="X13" s="124"/>
    </row>
    <row r="14" spans="1:24" x14ac:dyDescent="0.2">
      <c r="A14" s="16" t="s">
        <v>64</v>
      </c>
      <c r="B14" s="113">
        <v>25517475</v>
      </c>
      <c r="C14" s="32">
        <f>'Attachment B Audited Local Adj.'!C60</f>
        <v>0</v>
      </c>
      <c r="D14" s="50">
        <v>1502478</v>
      </c>
      <c r="E14" s="81">
        <v>109008</v>
      </c>
      <c r="F14" s="113">
        <f t="shared" si="0"/>
        <v>27128961</v>
      </c>
      <c r="G14" s="65">
        <v>0</v>
      </c>
      <c r="H14" s="65"/>
      <c r="I14" s="65"/>
      <c r="J14" s="65">
        <v>0</v>
      </c>
      <c r="K14" s="32">
        <f t="shared" si="1"/>
        <v>0</v>
      </c>
      <c r="L14" s="66">
        <v>1734320</v>
      </c>
      <c r="M14" s="66">
        <v>0</v>
      </c>
      <c r="N14" s="66"/>
      <c r="O14" s="32">
        <f>'Attachment B Audited Local Adj.'!D60</f>
        <v>777821</v>
      </c>
      <c r="P14" s="64">
        <v>0</v>
      </c>
      <c r="Q14" s="66"/>
      <c r="R14" s="65"/>
      <c r="S14" s="113">
        <f t="shared" si="2"/>
        <v>29641102</v>
      </c>
      <c r="T14" s="108">
        <f>'Attachment C Special Cost Diff.'!L58</f>
        <v>-25828448.760000002</v>
      </c>
      <c r="U14" s="113">
        <f t="shared" si="3"/>
        <v>3812653.2399999984</v>
      </c>
      <c r="V14" s="111">
        <v>329.33</v>
      </c>
      <c r="W14" s="115">
        <f t="shared" si="4"/>
        <v>11577</v>
      </c>
      <c r="X14" s="124"/>
    </row>
    <row r="15" spans="1:24" ht="13.15" customHeight="1" x14ac:dyDescent="0.2">
      <c r="A15" s="16" t="s">
        <v>63</v>
      </c>
      <c r="B15" s="113">
        <v>4029676</v>
      </c>
      <c r="C15" s="32">
        <f>'Attachment B Audited Local Adj.'!C59</f>
        <v>0</v>
      </c>
      <c r="D15" s="50">
        <v>336626</v>
      </c>
      <c r="E15" s="81">
        <v>53786</v>
      </c>
      <c r="F15" s="113">
        <f t="shared" si="0"/>
        <v>4420088</v>
      </c>
      <c r="G15" s="65">
        <v>0</v>
      </c>
      <c r="H15" s="65"/>
      <c r="I15" s="65"/>
      <c r="J15" s="65">
        <v>0</v>
      </c>
      <c r="K15" s="32">
        <f t="shared" si="1"/>
        <v>0</v>
      </c>
      <c r="L15" s="66">
        <v>543580</v>
      </c>
      <c r="M15" s="66">
        <v>0</v>
      </c>
      <c r="N15" s="66"/>
      <c r="O15" s="32">
        <f>'Attachment B Audited Local Adj.'!D59</f>
        <v>1492806</v>
      </c>
      <c r="P15" s="66">
        <v>0</v>
      </c>
      <c r="Q15" s="66"/>
      <c r="R15" s="66">
        <v>346193</v>
      </c>
      <c r="S15" s="113">
        <f t="shared" si="2"/>
        <v>6802667</v>
      </c>
      <c r="T15" s="108">
        <f>'Attachment C Special Cost Diff.'!L57</f>
        <v>-4728537.38</v>
      </c>
      <c r="U15" s="113">
        <f t="shared" si="3"/>
        <v>2074129.62</v>
      </c>
      <c r="V15" s="111">
        <v>184.2</v>
      </c>
      <c r="W15" s="112">
        <f t="shared" si="4"/>
        <v>11260</v>
      </c>
      <c r="X15" s="124"/>
    </row>
    <row r="16" spans="1:24" x14ac:dyDescent="0.2">
      <c r="A16" s="16" t="s">
        <v>61</v>
      </c>
      <c r="B16" s="113">
        <v>4312641</v>
      </c>
      <c r="C16" s="32">
        <f>'Attachment B Audited Local Adj.'!C52</f>
        <v>0</v>
      </c>
      <c r="D16" s="50">
        <v>250097</v>
      </c>
      <c r="E16" s="81">
        <v>195228</v>
      </c>
      <c r="F16" s="113">
        <f t="shared" si="0"/>
        <v>4757966</v>
      </c>
      <c r="G16" s="64">
        <v>0</v>
      </c>
      <c r="H16" s="64"/>
      <c r="I16" s="64"/>
      <c r="J16" s="64">
        <v>0</v>
      </c>
      <c r="K16" s="32">
        <f t="shared" si="1"/>
        <v>0</v>
      </c>
      <c r="L16" s="64">
        <v>53635</v>
      </c>
      <c r="M16" s="64">
        <v>0</v>
      </c>
      <c r="N16" s="64"/>
      <c r="O16" s="32">
        <f>'Attachment B Audited Local Adj.'!D52</f>
        <v>0</v>
      </c>
      <c r="P16" s="64">
        <v>277911</v>
      </c>
      <c r="Q16" s="64"/>
      <c r="R16" s="64">
        <v>207082</v>
      </c>
      <c r="S16" s="113">
        <f t="shared" si="2"/>
        <v>5296594</v>
      </c>
      <c r="T16" s="108">
        <f>'Attachment C Special Cost Diff.'!L50</f>
        <v>-3580939.88</v>
      </c>
      <c r="U16" s="113">
        <f t="shared" si="3"/>
        <v>1715654.12</v>
      </c>
      <c r="V16" s="111">
        <v>153</v>
      </c>
      <c r="W16" s="115">
        <f t="shared" si="4"/>
        <v>11213</v>
      </c>
      <c r="X16" s="124"/>
    </row>
    <row r="17" spans="1:24" ht="12.75" customHeight="1" x14ac:dyDescent="0.2">
      <c r="A17" s="16" t="s">
        <v>31</v>
      </c>
      <c r="B17" s="6">
        <v>8401577</v>
      </c>
      <c r="C17" s="32">
        <f>'Attachment B Audited Local Adj.'!C38</f>
        <v>3211</v>
      </c>
      <c r="D17" s="50">
        <v>510029</v>
      </c>
      <c r="E17" s="81">
        <v>121497</v>
      </c>
      <c r="F17" s="113">
        <f t="shared" si="0"/>
        <v>9036314</v>
      </c>
      <c r="G17" s="64">
        <v>2222707</v>
      </c>
      <c r="H17" s="64">
        <v>23803</v>
      </c>
      <c r="I17" s="64">
        <v>903745</v>
      </c>
      <c r="J17" s="64">
        <v>0</v>
      </c>
      <c r="K17" s="32">
        <f t="shared" si="1"/>
        <v>3150255</v>
      </c>
      <c r="L17" s="64"/>
      <c r="M17" s="64">
        <v>0</v>
      </c>
      <c r="N17" s="64"/>
      <c r="O17" s="32">
        <f>'Attachment B Audited Local Adj.'!D38</f>
        <v>62902</v>
      </c>
      <c r="P17" s="64">
        <v>0</v>
      </c>
      <c r="Q17" s="64"/>
      <c r="R17" s="64"/>
      <c r="S17" s="113">
        <f t="shared" si="2"/>
        <v>12249471</v>
      </c>
      <c r="T17" s="108">
        <f>'Attachment C Special Cost Diff.'!L36</f>
        <v>-9159138.153230492</v>
      </c>
      <c r="U17" s="113">
        <f t="shared" si="3"/>
        <v>3090332.846769508</v>
      </c>
      <c r="V17" s="111">
        <v>286.55</v>
      </c>
      <c r="W17" s="6">
        <f t="shared" si="4"/>
        <v>10785</v>
      </c>
      <c r="X17" s="124"/>
    </row>
    <row r="18" spans="1:24" ht="12.75" customHeight="1" x14ac:dyDescent="0.2">
      <c r="A18" s="16" t="s">
        <v>116</v>
      </c>
      <c r="B18" s="6">
        <v>3783809</v>
      </c>
      <c r="C18" s="32">
        <f>'Attachment B Audited Local Adj.'!C49</f>
        <v>0</v>
      </c>
      <c r="D18" s="50">
        <v>220649</v>
      </c>
      <c r="E18" s="81">
        <v>37978</v>
      </c>
      <c r="F18" s="113">
        <f t="shared" si="0"/>
        <v>4042436</v>
      </c>
      <c r="G18" s="64">
        <v>108702</v>
      </c>
      <c r="H18" s="64">
        <v>114022</v>
      </c>
      <c r="I18" s="64">
        <v>125820</v>
      </c>
      <c r="J18" s="64">
        <v>0</v>
      </c>
      <c r="K18" s="32">
        <f t="shared" si="1"/>
        <v>348544</v>
      </c>
      <c r="L18" s="64"/>
      <c r="M18" s="64">
        <v>0</v>
      </c>
      <c r="N18" s="64"/>
      <c r="O18" s="32">
        <f>'Attachment B Audited Local Adj.'!D49</f>
        <v>0</v>
      </c>
      <c r="P18" s="64">
        <v>0</v>
      </c>
      <c r="Q18" s="64"/>
      <c r="R18" s="64">
        <v>552100</v>
      </c>
      <c r="S18" s="113">
        <f t="shared" si="2"/>
        <v>4943080</v>
      </c>
      <c r="T18" s="108">
        <f>'Attachment C Special Cost Diff.'!L47</f>
        <v>-3023094.3028280027</v>
      </c>
      <c r="U18" s="113">
        <f t="shared" si="3"/>
        <v>1919985.6971719973</v>
      </c>
      <c r="V18" s="111">
        <v>178.3</v>
      </c>
      <c r="W18" s="115">
        <f t="shared" si="4"/>
        <v>10768</v>
      </c>
      <c r="X18" s="124"/>
    </row>
    <row r="19" spans="1:24" ht="12.75" customHeight="1" x14ac:dyDescent="0.2">
      <c r="A19" s="16" t="s">
        <v>48</v>
      </c>
      <c r="B19" s="6">
        <v>883377</v>
      </c>
      <c r="C19" s="32">
        <f>'Attachment B Audited Local Adj.'!C10</f>
        <v>0</v>
      </c>
      <c r="D19" s="50">
        <v>36266</v>
      </c>
      <c r="E19" s="81">
        <v>0</v>
      </c>
      <c r="F19" s="113">
        <f t="shared" si="0"/>
        <v>919643</v>
      </c>
      <c r="G19" s="64">
        <v>0</v>
      </c>
      <c r="H19" s="64"/>
      <c r="I19" s="64"/>
      <c r="J19" s="64">
        <v>0</v>
      </c>
      <c r="K19" s="32">
        <f t="shared" si="1"/>
        <v>0</v>
      </c>
      <c r="L19" s="64">
        <v>62162</v>
      </c>
      <c r="M19" s="64">
        <v>0</v>
      </c>
      <c r="N19" s="64"/>
      <c r="O19" s="32">
        <f>'Attachment B Audited Local Adj.'!D10</f>
        <v>32684</v>
      </c>
      <c r="P19" s="64">
        <v>0</v>
      </c>
      <c r="Q19" s="64"/>
      <c r="R19" s="64"/>
      <c r="S19" s="113">
        <f t="shared" si="2"/>
        <v>1014489</v>
      </c>
      <c r="T19" s="108">
        <f>'Attachment C Special Cost Diff.'!L8</f>
        <v>-898988.22</v>
      </c>
      <c r="U19" s="113">
        <f t="shared" si="3"/>
        <v>115500.78000000003</v>
      </c>
      <c r="V19" s="111">
        <v>11</v>
      </c>
      <c r="W19" s="112">
        <f t="shared" si="4"/>
        <v>10500</v>
      </c>
      <c r="X19" s="124"/>
    </row>
    <row r="20" spans="1:24" ht="12.75" customHeight="1" x14ac:dyDescent="0.2">
      <c r="A20" s="16" t="s">
        <v>52</v>
      </c>
      <c r="B20" s="113">
        <v>4451439</v>
      </c>
      <c r="C20" s="32">
        <f>'Attachment B Audited Local Adj.'!C17</f>
        <v>0</v>
      </c>
      <c r="D20" s="50">
        <v>268355</v>
      </c>
      <c r="E20" s="81">
        <v>0</v>
      </c>
      <c r="F20" s="113">
        <f t="shared" si="0"/>
        <v>4719794</v>
      </c>
      <c r="G20" s="64">
        <v>0</v>
      </c>
      <c r="H20" s="64"/>
      <c r="I20" s="64"/>
      <c r="J20" s="64">
        <v>0</v>
      </c>
      <c r="K20" s="32">
        <f t="shared" si="1"/>
        <v>0</v>
      </c>
      <c r="L20" s="64">
        <v>284573</v>
      </c>
      <c r="M20" s="64">
        <v>0</v>
      </c>
      <c r="N20" s="64"/>
      <c r="O20" s="32">
        <f>'Attachment B Audited Local Adj.'!D17</f>
        <v>258904</v>
      </c>
      <c r="P20" s="64">
        <v>0</v>
      </c>
      <c r="Q20" s="64"/>
      <c r="R20" s="64"/>
      <c r="S20" s="113">
        <f t="shared" si="2"/>
        <v>5263271</v>
      </c>
      <c r="T20" s="108">
        <f>'Attachment C Special Cost Diff.'!L15</f>
        <v>-4542073.38</v>
      </c>
      <c r="U20" s="113">
        <f t="shared" si="3"/>
        <v>721197.62000000011</v>
      </c>
      <c r="V20" s="111">
        <v>69.3</v>
      </c>
      <c r="W20" s="6">
        <f t="shared" si="4"/>
        <v>10407</v>
      </c>
      <c r="X20" s="124"/>
    </row>
    <row r="21" spans="1:24" ht="15" customHeight="1" x14ac:dyDescent="0.2">
      <c r="A21" s="16" t="s">
        <v>45</v>
      </c>
      <c r="B21" s="6">
        <v>1171512</v>
      </c>
      <c r="C21" s="32">
        <f>'Attachment B Audited Local Adj.'!C58</f>
        <v>1415</v>
      </c>
      <c r="D21" s="50">
        <v>82906</v>
      </c>
      <c r="E21" s="81">
        <v>0</v>
      </c>
      <c r="F21" s="113">
        <f t="shared" si="0"/>
        <v>1255833</v>
      </c>
      <c r="G21" s="64">
        <v>596462</v>
      </c>
      <c r="H21" s="64">
        <v>16815</v>
      </c>
      <c r="I21" s="64">
        <v>166124</v>
      </c>
      <c r="J21" s="64">
        <v>0</v>
      </c>
      <c r="K21" s="32">
        <f t="shared" si="1"/>
        <v>779401</v>
      </c>
      <c r="L21" s="64"/>
      <c r="M21" s="64">
        <v>0</v>
      </c>
      <c r="N21" s="64"/>
      <c r="O21" s="32">
        <f>'Attachment B Audited Local Adj.'!D58</f>
        <v>4926</v>
      </c>
      <c r="P21" s="64">
        <v>0</v>
      </c>
      <c r="Q21" s="64"/>
      <c r="R21" s="64"/>
      <c r="S21" s="113">
        <f t="shared" si="2"/>
        <v>2040160</v>
      </c>
      <c r="T21" s="108">
        <f>'Attachment C Special Cost Diff.'!L56</f>
        <v>-1284319.841094</v>
      </c>
      <c r="U21" s="113">
        <f t="shared" si="3"/>
        <v>755840.15890599997</v>
      </c>
      <c r="V21" s="111">
        <v>75.150000000000006</v>
      </c>
      <c r="W21" s="6">
        <f t="shared" si="4"/>
        <v>10058</v>
      </c>
      <c r="X21" s="124"/>
    </row>
    <row r="22" spans="1:24" ht="13.15" customHeight="1" x14ac:dyDescent="0.25">
      <c r="A22" s="16" t="s">
        <v>19</v>
      </c>
      <c r="B22" s="6">
        <v>6197134</v>
      </c>
      <c r="C22" s="32">
        <f>'Attachment B Audited Local Adj.'!C22</f>
        <v>28</v>
      </c>
      <c r="D22" s="50">
        <v>413380</v>
      </c>
      <c r="E22" s="81">
        <v>347119</v>
      </c>
      <c r="F22" s="113">
        <f t="shared" si="0"/>
        <v>6957661</v>
      </c>
      <c r="G22" s="64">
        <v>2696714</v>
      </c>
      <c r="H22" s="64">
        <v>142116</v>
      </c>
      <c r="I22" s="64">
        <v>75825</v>
      </c>
      <c r="J22" s="64">
        <v>0</v>
      </c>
      <c r="K22" s="32">
        <f t="shared" si="1"/>
        <v>2914655</v>
      </c>
      <c r="L22" s="64"/>
      <c r="M22" s="64">
        <v>0</v>
      </c>
      <c r="N22" s="64"/>
      <c r="O22" s="32">
        <f>'Attachment B Audited Local Adj.'!D22</f>
        <v>2403</v>
      </c>
      <c r="P22" s="64">
        <v>0</v>
      </c>
      <c r="Q22" s="64"/>
      <c r="R22" s="64">
        <f>2123+280272</f>
        <v>282395</v>
      </c>
      <c r="S22" s="113">
        <f t="shared" si="2"/>
        <v>10157114</v>
      </c>
      <c r="T22" s="108">
        <f>'Attachment C Special Cost Diff.'!L20</f>
        <v>-8425747.2626187224</v>
      </c>
      <c r="U22" s="113">
        <f t="shared" si="3"/>
        <v>1731366.7373812776</v>
      </c>
      <c r="V22" s="111">
        <v>173.82</v>
      </c>
      <c r="W22" s="131">
        <f t="shared" si="4"/>
        <v>9961</v>
      </c>
      <c r="X22" s="124"/>
    </row>
    <row r="23" spans="1:24" ht="12.75" customHeight="1" x14ac:dyDescent="0.2">
      <c r="A23" s="16" t="s">
        <v>60</v>
      </c>
      <c r="B23" s="6">
        <v>988911</v>
      </c>
      <c r="C23" s="32">
        <f>'Attachment B Audited Local Adj.'!C48</f>
        <v>0</v>
      </c>
      <c r="D23" s="50">
        <v>95247</v>
      </c>
      <c r="E23" s="81">
        <v>0</v>
      </c>
      <c r="F23" s="113">
        <f t="shared" si="0"/>
        <v>1084158</v>
      </c>
      <c r="G23" s="64">
        <v>0</v>
      </c>
      <c r="H23" s="64"/>
      <c r="I23" s="64"/>
      <c r="J23" s="64">
        <v>0</v>
      </c>
      <c r="K23" s="32">
        <f t="shared" si="1"/>
        <v>0</v>
      </c>
      <c r="L23" s="64">
        <v>162629</v>
      </c>
      <c r="M23" s="64">
        <v>0</v>
      </c>
      <c r="N23" s="64"/>
      <c r="O23" s="32">
        <f>'Attachment B Audited Local Adj.'!D48</f>
        <v>682935</v>
      </c>
      <c r="P23" s="64">
        <v>0</v>
      </c>
      <c r="Q23" s="64"/>
      <c r="R23" s="64"/>
      <c r="S23" s="113">
        <f t="shared" si="2"/>
        <v>1929722</v>
      </c>
      <c r="T23" s="108">
        <f>'Attachment C Special Cost Diff.'!L46</f>
        <v>-1462048.3800000001</v>
      </c>
      <c r="U23" s="113">
        <f t="shared" si="3"/>
        <v>467673.61999999988</v>
      </c>
      <c r="V23" s="111">
        <v>48.35</v>
      </c>
      <c r="W23" s="112">
        <f t="shared" si="4"/>
        <v>9673</v>
      </c>
      <c r="X23" s="124"/>
    </row>
    <row r="24" spans="1:24" x14ac:dyDescent="0.2">
      <c r="A24" s="16" t="s">
        <v>51</v>
      </c>
      <c r="B24" s="113">
        <v>3137709</v>
      </c>
      <c r="C24" s="32">
        <f>'Attachment B Audited Local Adj.'!C16</f>
        <v>0</v>
      </c>
      <c r="D24" s="50">
        <v>188438</v>
      </c>
      <c r="E24" s="81">
        <v>39603</v>
      </c>
      <c r="F24" s="113">
        <f t="shared" si="0"/>
        <v>3365750</v>
      </c>
      <c r="G24" s="64">
        <v>0</v>
      </c>
      <c r="H24" s="64"/>
      <c r="I24" s="64"/>
      <c r="J24" s="64">
        <v>0</v>
      </c>
      <c r="K24" s="32">
        <f t="shared" si="1"/>
        <v>0</v>
      </c>
      <c r="L24" s="64">
        <v>148673</v>
      </c>
      <c r="M24" s="64">
        <v>0</v>
      </c>
      <c r="N24" s="64"/>
      <c r="O24" s="32">
        <f>'Attachment B Audited Local Adj.'!D16</f>
        <v>169888</v>
      </c>
      <c r="P24" s="64">
        <v>216218</v>
      </c>
      <c r="Q24" s="64"/>
      <c r="R24" s="64"/>
      <c r="S24" s="113">
        <f t="shared" si="2"/>
        <v>3900529</v>
      </c>
      <c r="T24" s="108">
        <f>'Attachment C Special Cost Diff.'!L14</f>
        <v>-2729365.1400000006</v>
      </c>
      <c r="U24" s="113">
        <f t="shared" si="3"/>
        <v>1171163.8599999994</v>
      </c>
      <c r="V24" s="111">
        <v>127.75</v>
      </c>
      <c r="W24" s="117">
        <f t="shared" si="4"/>
        <v>9168</v>
      </c>
      <c r="X24" s="124"/>
    </row>
    <row r="25" spans="1:24" x14ac:dyDescent="0.2">
      <c r="A25" s="16" t="s">
        <v>120</v>
      </c>
      <c r="B25" s="6">
        <v>421224</v>
      </c>
      <c r="C25" s="32">
        <f>'Attachment B Audited Local Adj.'!C46</f>
        <v>0</v>
      </c>
      <c r="D25" s="50">
        <v>24254</v>
      </c>
      <c r="E25" s="81">
        <v>0</v>
      </c>
      <c r="F25" s="113">
        <f t="shared" si="0"/>
        <v>445478</v>
      </c>
      <c r="G25" s="64">
        <v>21273</v>
      </c>
      <c r="H25" s="64">
        <v>24094</v>
      </c>
      <c r="I25" s="64">
        <v>4</v>
      </c>
      <c r="J25" s="64">
        <v>0</v>
      </c>
      <c r="K25" s="32">
        <f t="shared" si="1"/>
        <v>45371</v>
      </c>
      <c r="L25" s="64"/>
      <c r="M25" s="64">
        <v>0</v>
      </c>
      <c r="N25" s="64"/>
      <c r="O25" s="32">
        <f>'Attachment B Audited Local Adj.'!D46</f>
        <v>0</v>
      </c>
      <c r="P25" s="64">
        <v>0</v>
      </c>
      <c r="Q25" s="64"/>
      <c r="R25" s="64"/>
      <c r="S25" s="113">
        <f t="shared" si="2"/>
        <v>490849</v>
      </c>
      <c r="T25" s="108">
        <f>'Attachment C Special Cost Diff.'!L44</f>
        <v>-355324.32</v>
      </c>
      <c r="U25" s="113">
        <f t="shared" si="3"/>
        <v>135524.68</v>
      </c>
      <c r="V25" s="111">
        <v>15</v>
      </c>
      <c r="W25" s="117">
        <f t="shared" si="4"/>
        <v>9035</v>
      </c>
      <c r="X25" s="124"/>
    </row>
    <row r="26" spans="1:24" x14ac:dyDescent="0.2">
      <c r="A26" s="16" t="s">
        <v>42</v>
      </c>
      <c r="B26" s="6">
        <v>3506145</v>
      </c>
      <c r="C26" s="32">
        <f>'Attachment B Audited Local Adj.'!C55</f>
        <v>32</v>
      </c>
      <c r="D26" s="50">
        <v>335037</v>
      </c>
      <c r="E26" s="81">
        <v>251710</v>
      </c>
      <c r="F26" s="113">
        <f t="shared" si="0"/>
        <v>4092924</v>
      </c>
      <c r="G26" s="64">
        <v>4150242</v>
      </c>
      <c r="H26" s="64">
        <v>17713</v>
      </c>
      <c r="I26" s="64">
        <v>30178</v>
      </c>
      <c r="J26" s="64">
        <v>0</v>
      </c>
      <c r="K26" s="32">
        <f t="shared" si="1"/>
        <v>4198133</v>
      </c>
      <c r="L26" s="64"/>
      <c r="M26" s="64">
        <v>0</v>
      </c>
      <c r="N26" s="64"/>
      <c r="O26" s="32">
        <f>'Attachment B Audited Local Adj.'!D55</f>
        <v>9433</v>
      </c>
      <c r="P26" s="64">
        <v>0</v>
      </c>
      <c r="Q26" s="64"/>
      <c r="R26" s="64"/>
      <c r="S26" s="113">
        <f t="shared" si="2"/>
        <v>8300490</v>
      </c>
      <c r="T26" s="127">
        <f>'Attachment C Special Cost Diff.'!L53</f>
        <v>-5164492.84</v>
      </c>
      <c r="U26" s="113">
        <f t="shared" si="3"/>
        <v>3135997.16</v>
      </c>
      <c r="V26" s="111">
        <v>351.55</v>
      </c>
      <c r="W26" s="117">
        <f t="shared" si="4"/>
        <v>8920</v>
      </c>
      <c r="X26" s="124"/>
    </row>
    <row r="27" spans="1:24" ht="13.15" customHeight="1" x14ac:dyDescent="0.2">
      <c r="A27" s="16" t="s">
        <v>36</v>
      </c>
      <c r="B27" s="6">
        <v>37815889</v>
      </c>
      <c r="C27" s="32">
        <f>'Attachment B Audited Local Adj.'!C45</f>
        <v>127458</v>
      </c>
      <c r="D27" s="50">
        <v>2331924</v>
      </c>
      <c r="E27" s="81">
        <v>50463</v>
      </c>
      <c r="F27" s="113">
        <f t="shared" si="0"/>
        <v>40325734</v>
      </c>
      <c r="G27" s="64">
        <v>6645111</v>
      </c>
      <c r="H27" s="64">
        <v>692319</v>
      </c>
      <c r="I27" s="64">
        <v>2719291</v>
      </c>
      <c r="J27" s="64">
        <v>0</v>
      </c>
      <c r="K27" s="32">
        <f t="shared" si="1"/>
        <v>10056721</v>
      </c>
      <c r="L27" s="64"/>
      <c r="M27" s="64">
        <v>-120339</v>
      </c>
      <c r="N27" s="64"/>
      <c r="O27" s="32">
        <f>'Attachment B Audited Local Adj.'!D45</f>
        <v>452505</v>
      </c>
      <c r="P27" s="64">
        <v>0</v>
      </c>
      <c r="Q27" s="64"/>
      <c r="R27" s="64"/>
      <c r="S27" s="113">
        <f t="shared" si="2"/>
        <v>50714621</v>
      </c>
      <c r="T27" s="108">
        <f>'Attachment C Special Cost Diff.'!L43</f>
        <v>-34482087.382989332</v>
      </c>
      <c r="U27" s="113">
        <f t="shared" si="3"/>
        <v>16232533.617010668</v>
      </c>
      <c r="V27" s="111">
        <v>1869</v>
      </c>
      <c r="W27" s="125">
        <f t="shared" si="4"/>
        <v>8685</v>
      </c>
      <c r="X27" s="124" t="s">
        <v>88</v>
      </c>
    </row>
    <row r="28" spans="1:24" x14ac:dyDescent="0.2">
      <c r="A28" s="16" t="s">
        <v>25</v>
      </c>
      <c r="B28" s="6">
        <v>1603834</v>
      </c>
      <c r="C28" s="32">
        <f>'Attachment B Audited Local Adj.'!C28</f>
        <v>0</v>
      </c>
      <c r="D28" s="50">
        <v>102599</v>
      </c>
      <c r="E28" s="81">
        <v>0</v>
      </c>
      <c r="F28" s="113">
        <f t="shared" si="0"/>
        <v>1706433</v>
      </c>
      <c r="G28" s="64">
        <v>105598</v>
      </c>
      <c r="H28" s="64">
        <v>0</v>
      </c>
      <c r="I28" s="64">
        <v>112546</v>
      </c>
      <c r="J28" s="64">
        <v>0</v>
      </c>
      <c r="K28" s="32">
        <f t="shared" si="1"/>
        <v>218144</v>
      </c>
      <c r="L28" s="64"/>
      <c r="M28" s="64">
        <v>0</v>
      </c>
      <c r="N28" s="64"/>
      <c r="O28" s="32">
        <f>'Attachment B Audited Local Adj.'!D28</f>
        <v>0</v>
      </c>
      <c r="P28" s="64">
        <v>0</v>
      </c>
      <c r="Q28" s="64"/>
      <c r="R28" s="64"/>
      <c r="S28" s="113">
        <f t="shared" si="2"/>
        <v>1924577</v>
      </c>
      <c r="T28" s="108">
        <f>'Attachment C Special Cost Diff.'!L26</f>
        <v>-1378108.7350272231</v>
      </c>
      <c r="U28" s="113">
        <f t="shared" si="3"/>
        <v>546468.26497277687</v>
      </c>
      <c r="V28" s="111">
        <v>65</v>
      </c>
      <c r="W28" s="116">
        <f t="shared" si="4"/>
        <v>8407</v>
      </c>
      <c r="X28" s="124"/>
    </row>
    <row r="29" spans="1:24" x14ac:dyDescent="0.2">
      <c r="A29" s="16" t="s">
        <v>50</v>
      </c>
      <c r="B29" s="113">
        <v>28070133</v>
      </c>
      <c r="C29" s="32">
        <f>'Attachment B Audited Local Adj.'!C14</f>
        <v>0</v>
      </c>
      <c r="D29" s="50">
        <v>2368900</v>
      </c>
      <c r="E29" s="81">
        <v>88952</v>
      </c>
      <c r="F29" s="113">
        <f t="shared" si="0"/>
        <v>30527985</v>
      </c>
      <c r="G29" s="64">
        <v>0</v>
      </c>
      <c r="H29" s="64"/>
      <c r="I29" s="64"/>
      <c r="J29" s="64">
        <v>0</v>
      </c>
      <c r="K29" s="32">
        <f t="shared" si="1"/>
        <v>0</v>
      </c>
      <c r="L29" s="64">
        <v>2779620</v>
      </c>
      <c r="M29" s="64">
        <v>0</v>
      </c>
      <c r="N29" s="64"/>
      <c r="O29" s="32">
        <f>'Attachment B Audited Local Adj.'!D14</f>
        <v>13433187</v>
      </c>
      <c r="P29" s="64">
        <v>0</v>
      </c>
      <c r="Q29" s="64"/>
      <c r="R29" s="64">
        <v>500000</v>
      </c>
      <c r="S29" s="113">
        <f t="shared" si="2"/>
        <v>47240792</v>
      </c>
      <c r="T29" s="108">
        <f>'Attachment C Special Cost Diff.'!L12</f>
        <v>-33560136.5</v>
      </c>
      <c r="U29" s="113">
        <f t="shared" si="3"/>
        <v>13680655.5</v>
      </c>
      <c r="V29" s="111">
        <v>1647.25</v>
      </c>
      <c r="W29" s="116">
        <f t="shared" si="4"/>
        <v>8305</v>
      </c>
      <c r="X29" s="124"/>
    </row>
    <row r="30" spans="1:24" ht="13.15" customHeight="1" x14ac:dyDescent="0.2">
      <c r="A30" s="16" t="s">
        <v>49</v>
      </c>
      <c r="B30" s="113">
        <v>3609086</v>
      </c>
      <c r="C30" s="32">
        <f>'Attachment B Audited Local Adj.'!C13</f>
        <v>0</v>
      </c>
      <c r="D30" s="50">
        <v>340294</v>
      </c>
      <c r="E30" s="81">
        <v>59345</v>
      </c>
      <c r="F30" s="113">
        <f t="shared" si="0"/>
        <v>4008725</v>
      </c>
      <c r="G30" s="64">
        <v>0</v>
      </c>
      <c r="H30" s="64"/>
      <c r="I30" s="64"/>
      <c r="J30" s="64">
        <v>0</v>
      </c>
      <c r="K30" s="32">
        <f t="shared" si="1"/>
        <v>0</v>
      </c>
      <c r="L30" s="64">
        <v>575542</v>
      </c>
      <c r="M30" s="64">
        <v>0</v>
      </c>
      <c r="N30" s="64"/>
      <c r="O30" s="32">
        <f>'Attachment B Audited Local Adj.'!D13</f>
        <v>2363986</v>
      </c>
      <c r="P30" s="64">
        <v>0</v>
      </c>
      <c r="Q30" s="64"/>
      <c r="R30" s="64"/>
      <c r="S30" s="113">
        <f t="shared" si="2"/>
        <v>6948253</v>
      </c>
      <c r="T30" s="108">
        <f>'Attachment C Special Cost Diff.'!L11</f>
        <v>-4509446.68</v>
      </c>
      <c r="U30" s="113">
        <f t="shared" si="3"/>
        <v>2438806.3200000003</v>
      </c>
      <c r="V30" s="111">
        <v>295.25</v>
      </c>
      <c r="W30" s="116">
        <f t="shared" si="4"/>
        <v>8260</v>
      </c>
      <c r="X30" s="124"/>
    </row>
    <row r="31" spans="1:24" ht="15" customHeight="1" x14ac:dyDescent="0.2">
      <c r="A31" s="16" t="s">
        <v>26</v>
      </c>
      <c r="B31" s="6">
        <v>31418200</v>
      </c>
      <c r="C31" s="32">
        <f>'Attachment B Audited Local Adj.'!C30</f>
        <v>0</v>
      </c>
      <c r="D31" s="50">
        <v>2815556</v>
      </c>
      <c r="E31" s="81">
        <v>2611426</v>
      </c>
      <c r="F31" s="113">
        <f t="shared" si="0"/>
        <v>36845182</v>
      </c>
      <c r="G31" s="64">
        <v>30775800</v>
      </c>
      <c r="H31" s="64">
        <v>0</v>
      </c>
      <c r="I31" s="64">
        <v>290751</v>
      </c>
      <c r="J31" s="64">
        <v>0</v>
      </c>
      <c r="K31" s="32">
        <f t="shared" si="1"/>
        <v>31066551</v>
      </c>
      <c r="L31" s="64"/>
      <c r="M31" s="64">
        <v>282852</v>
      </c>
      <c r="N31" s="64"/>
      <c r="O31" s="32">
        <f>'Attachment B Audited Local Adj.'!D30</f>
        <v>0</v>
      </c>
      <c r="P31" s="64">
        <v>22914</v>
      </c>
      <c r="Q31" s="64">
        <v>5634</v>
      </c>
      <c r="R31" s="64">
        <v>2875</v>
      </c>
      <c r="S31" s="113">
        <f t="shared" si="2"/>
        <v>68226008</v>
      </c>
      <c r="T31" s="108">
        <f>'Attachment C Special Cost Diff.'!L28</f>
        <v>-36127085.410000011</v>
      </c>
      <c r="U31" s="113">
        <f t="shared" si="3"/>
        <v>32098922.589999989</v>
      </c>
      <c r="V31" s="111">
        <v>3921.06</v>
      </c>
      <c r="W31" s="116">
        <f t="shared" si="4"/>
        <v>8186</v>
      </c>
      <c r="X31" s="124"/>
    </row>
    <row r="32" spans="1:24" ht="15" customHeight="1" x14ac:dyDescent="0.2">
      <c r="A32" s="16" t="s">
        <v>17</v>
      </c>
      <c r="B32" s="6">
        <v>4254738</v>
      </c>
      <c r="C32" s="32">
        <f>'Attachment B Audited Local Adj.'!C19</f>
        <v>1193</v>
      </c>
      <c r="D32" s="50">
        <v>305924</v>
      </c>
      <c r="E32" s="81">
        <v>132095</v>
      </c>
      <c r="F32" s="113">
        <f t="shared" si="0"/>
        <v>4693950</v>
      </c>
      <c r="G32" s="64">
        <v>2161008</v>
      </c>
      <c r="H32" s="64">
        <v>45348</v>
      </c>
      <c r="I32" s="64">
        <v>122449</v>
      </c>
      <c r="J32" s="64">
        <v>136543</v>
      </c>
      <c r="K32" s="32">
        <f t="shared" si="1"/>
        <v>2465348</v>
      </c>
      <c r="L32" s="64"/>
      <c r="M32" s="64">
        <v>0</v>
      </c>
      <c r="N32" s="64"/>
      <c r="O32" s="32">
        <f>'Attachment B Audited Local Adj.'!D19</f>
        <v>19762</v>
      </c>
      <c r="P32" s="64">
        <v>0</v>
      </c>
      <c r="Q32" s="64"/>
      <c r="R32" s="64"/>
      <c r="S32" s="113">
        <f t="shared" si="2"/>
        <v>7179060</v>
      </c>
      <c r="T32" s="108">
        <f>'Attachment C Special Cost Diff.'!L17</f>
        <v>-4286261.406707176</v>
      </c>
      <c r="U32" s="113">
        <f t="shared" si="3"/>
        <v>2892798.593292824</v>
      </c>
      <c r="V32" s="111">
        <v>356.05</v>
      </c>
      <c r="W32" s="116">
        <f t="shared" si="4"/>
        <v>8125</v>
      </c>
      <c r="X32" s="124"/>
    </row>
    <row r="33" spans="1:24" ht="15" customHeight="1" x14ac:dyDescent="0.2">
      <c r="A33" s="16" t="s">
        <v>39</v>
      </c>
      <c r="B33" s="6">
        <v>11421835</v>
      </c>
      <c r="C33" s="32">
        <f>'Attachment B Audited Local Adj.'!C50</f>
        <v>411</v>
      </c>
      <c r="D33" s="50">
        <v>893130</v>
      </c>
      <c r="E33" s="81">
        <v>498282</v>
      </c>
      <c r="F33" s="113">
        <f t="shared" si="0"/>
        <v>12813658</v>
      </c>
      <c r="G33" s="64">
        <v>7763278</v>
      </c>
      <c r="H33" s="64">
        <v>0</v>
      </c>
      <c r="I33" s="64">
        <v>66408</v>
      </c>
      <c r="J33" s="64">
        <v>0</v>
      </c>
      <c r="K33" s="32">
        <f t="shared" si="1"/>
        <v>7829686</v>
      </c>
      <c r="L33" s="64"/>
      <c r="M33" s="64">
        <v>0</v>
      </c>
      <c r="N33" s="64"/>
      <c r="O33" s="32">
        <f>'Attachment B Audited Local Adj.'!D50</f>
        <v>47290</v>
      </c>
      <c r="P33" s="64">
        <v>360000</v>
      </c>
      <c r="Q33" s="64"/>
      <c r="R33" s="67">
        <f>218492-218492</f>
        <v>0</v>
      </c>
      <c r="S33" s="113">
        <f t="shared" si="2"/>
        <v>21050634</v>
      </c>
      <c r="T33" s="108">
        <f>'Attachment C Special Cost Diff.'!L48</f>
        <v>-12509520.642037915</v>
      </c>
      <c r="U33" s="113">
        <f t="shared" si="3"/>
        <v>8541113.3579620849</v>
      </c>
      <c r="V33" s="111">
        <v>1053.45</v>
      </c>
      <c r="W33" s="117">
        <f t="shared" si="4"/>
        <v>8108</v>
      </c>
      <c r="X33" s="124"/>
    </row>
    <row r="34" spans="1:24" ht="15.75" customHeight="1" x14ac:dyDescent="0.2">
      <c r="A34" s="16" t="s">
        <v>15</v>
      </c>
      <c r="B34" s="6">
        <v>304951645</v>
      </c>
      <c r="C34" s="32">
        <f>'Attachment B Audited Local Adj.'!C12</f>
        <v>57072</v>
      </c>
      <c r="D34" s="50">
        <v>25132467</v>
      </c>
      <c r="E34" s="81">
        <v>19673631</v>
      </c>
      <c r="F34" s="113">
        <f t="shared" si="0"/>
        <v>349814815</v>
      </c>
      <c r="G34" s="64">
        <v>221038822</v>
      </c>
      <c r="H34" s="64">
        <v>12875915</v>
      </c>
      <c r="I34" s="64">
        <v>2359011</v>
      </c>
      <c r="J34" s="64">
        <v>0</v>
      </c>
      <c r="K34" s="32">
        <f t="shared" si="1"/>
        <v>236273748</v>
      </c>
      <c r="L34" s="64"/>
      <c r="M34" s="64">
        <v>131138</v>
      </c>
      <c r="N34" s="64"/>
      <c r="O34" s="32">
        <f>'Attachment B Audited Local Adj.'!D12</f>
        <v>7650640</v>
      </c>
      <c r="P34" s="64"/>
      <c r="Q34" s="64"/>
      <c r="R34" s="64"/>
      <c r="S34" s="113">
        <f t="shared" si="2"/>
        <v>593870341</v>
      </c>
      <c r="T34" s="108">
        <f>'Attachment C Special Cost Diff.'!L10</f>
        <v>-262909013.54136482</v>
      </c>
      <c r="U34" s="113">
        <f t="shared" si="3"/>
        <v>330961327.45863521</v>
      </c>
      <c r="V34" s="111">
        <v>40901.519999999997</v>
      </c>
      <c r="W34" s="115">
        <f t="shared" si="4"/>
        <v>8092</v>
      </c>
      <c r="X34" s="124"/>
    </row>
    <row r="35" spans="1:24" ht="13.5" customHeight="1" x14ac:dyDescent="0.2">
      <c r="A35" s="16" t="s">
        <v>34</v>
      </c>
      <c r="B35" s="6">
        <v>8861541</v>
      </c>
      <c r="C35" s="32">
        <f>'Attachment B Audited Local Adj.'!C43</f>
        <v>668</v>
      </c>
      <c r="D35" s="50">
        <v>590686</v>
      </c>
      <c r="E35" s="81">
        <v>459695</v>
      </c>
      <c r="F35" s="113">
        <f t="shared" si="0"/>
        <v>9912590</v>
      </c>
      <c r="G35" s="64">
        <v>3221299</v>
      </c>
      <c r="H35" s="64">
        <v>112358</v>
      </c>
      <c r="I35" s="64">
        <v>331301</v>
      </c>
      <c r="J35" s="64">
        <v>0</v>
      </c>
      <c r="K35" s="32">
        <f t="shared" si="1"/>
        <v>3664958</v>
      </c>
      <c r="L35" s="64"/>
      <c r="M35" s="64">
        <v>0</v>
      </c>
      <c r="N35" s="64"/>
      <c r="O35" s="32">
        <f>'Attachment B Audited Local Adj.'!D43</f>
        <v>16109</v>
      </c>
      <c r="P35" s="64">
        <v>0</v>
      </c>
      <c r="Q35" s="64"/>
      <c r="R35" s="64"/>
      <c r="S35" s="113">
        <f t="shared" si="2"/>
        <v>13593657</v>
      </c>
      <c r="T35" s="108">
        <f>'Attachment C Special Cost Diff.'!L41</f>
        <v>-8210616.548185898</v>
      </c>
      <c r="U35" s="113">
        <f t="shared" si="3"/>
        <v>5383040.451814102</v>
      </c>
      <c r="V35" s="111">
        <v>670.11</v>
      </c>
      <c r="W35" s="114">
        <f t="shared" si="4"/>
        <v>8033</v>
      </c>
      <c r="X35" s="124"/>
    </row>
    <row r="36" spans="1:24" ht="15" customHeight="1" x14ac:dyDescent="0.25">
      <c r="A36" s="16" t="s">
        <v>44</v>
      </c>
      <c r="B36" s="6">
        <v>3339930</v>
      </c>
      <c r="C36" s="32">
        <f>'Attachment B Audited Local Adj.'!C57</f>
        <v>520</v>
      </c>
      <c r="D36" s="50">
        <v>228759</v>
      </c>
      <c r="E36" s="81">
        <v>200311</v>
      </c>
      <c r="F36" s="113">
        <f t="shared" si="0"/>
        <v>3769520</v>
      </c>
      <c r="G36" s="64">
        <v>1600000</v>
      </c>
      <c r="H36" s="64">
        <v>39672</v>
      </c>
      <c r="I36" s="64">
        <v>45086</v>
      </c>
      <c r="J36" s="64">
        <v>0</v>
      </c>
      <c r="K36" s="32">
        <f t="shared" si="1"/>
        <v>1684758</v>
      </c>
      <c r="L36" s="64"/>
      <c r="M36" s="64">
        <v>0</v>
      </c>
      <c r="N36" s="64"/>
      <c r="O36" s="32">
        <f>'Attachment B Audited Local Adj.'!D57</f>
        <v>427</v>
      </c>
      <c r="P36" s="64">
        <v>0</v>
      </c>
      <c r="Q36" s="64"/>
      <c r="R36" s="64"/>
      <c r="S36" s="113">
        <f t="shared" si="2"/>
        <v>5454705</v>
      </c>
      <c r="T36" s="108">
        <f>'Attachment C Special Cost Diff.'!L55</f>
        <v>-3379390.382018127</v>
      </c>
      <c r="U36" s="113">
        <f t="shared" si="3"/>
        <v>2075314.617981873</v>
      </c>
      <c r="V36" s="111">
        <v>258.8</v>
      </c>
      <c r="W36" s="130">
        <f t="shared" si="4"/>
        <v>8019</v>
      </c>
      <c r="X36" s="124"/>
    </row>
    <row r="37" spans="1:24" ht="12.75" customHeight="1" x14ac:dyDescent="0.2">
      <c r="A37" s="16" t="s">
        <v>30</v>
      </c>
      <c r="B37" s="6">
        <v>25591151</v>
      </c>
      <c r="C37" s="32">
        <f>'Attachment B Audited Local Adj.'!C36</f>
        <v>900</v>
      </c>
      <c r="D37" s="50">
        <v>2739952</v>
      </c>
      <c r="E37" s="81">
        <v>1729373</v>
      </c>
      <c r="F37" s="113">
        <f t="shared" si="0"/>
        <v>30061376</v>
      </c>
      <c r="G37" s="64">
        <v>11395431</v>
      </c>
      <c r="H37" s="64">
        <v>0</v>
      </c>
      <c r="I37" s="64">
        <v>68079</v>
      </c>
      <c r="J37" s="64">
        <v>809813</v>
      </c>
      <c r="K37" s="32">
        <f t="shared" si="1"/>
        <v>12273323</v>
      </c>
      <c r="L37" s="64"/>
      <c r="M37" s="64">
        <v>0</v>
      </c>
      <c r="N37" s="64"/>
      <c r="O37" s="32">
        <f>'Attachment B Audited Local Adj.'!D36</f>
        <v>1371493</v>
      </c>
      <c r="P37" s="64"/>
      <c r="Q37" s="64"/>
      <c r="R37" s="64"/>
      <c r="S37" s="113">
        <f t="shared" si="2"/>
        <v>43706192</v>
      </c>
      <c r="T37" s="108">
        <f>'Attachment C Special Cost Diff.'!L34</f>
        <v>-28020441.243557837</v>
      </c>
      <c r="U37" s="113">
        <f t="shared" si="3"/>
        <v>15685750.756442163</v>
      </c>
      <c r="V37" s="111">
        <v>1958.52</v>
      </c>
      <c r="W37" s="117">
        <f t="shared" si="4"/>
        <v>8009</v>
      </c>
      <c r="X37" s="124"/>
    </row>
    <row r="38" spans="1:24" ht="12.75" customHeight="1" x14ac:dyDescent="0.2">
      <c r="A38" s="16" t="s">
        <v>33</v>
      </c>
      <c r="B38" s="6">
        <v>12906797</v>
      </c>
      <c r="C38" s="32">
        <f>'Attachment B Audited Local Adj.'!C42</f>
        <v>0</v>
      </c>
      <c r="D38" s="50">
        <v>740586</v>
      </c>
      <c r="E38" s="81">
        <v>119221</v>
      </c>
      <c r="F38" s="113">
        <f t="shared" si="0"/>
        <v>13766604</v>
      </c>
      <c r="G38" s="64">
        <v>87832</v>
      </c>
      <c r="H38" s="64">
        <v>26199</v>
      </c>
      <c r="I38" s="64">
        <v>195823</v>
      </c>
      <c r="J38" s="64">
        <v>0</v>
      </c>
      <c r="K38" s="32">
        <f t="shared" si="1"/>
        <v>309854</v>
      </c>
      <c r="L38" s="64"/>
      <c r="M38" s="64">
        <v>0</v>
      </c>
      <c r="N38" s="64"/>
      <c r="O38" s="32">
        <f>'Attachment B Audited Local Adj.'!D42</f>
        <v>0</v>
      </c>
      <c r="P38" s="64">
        <v>0</v>
      </c>
      <c r="Q38" s="64"/>
      <c r="R38" s="64">
        <v>43648</v>
      </c>
      <c r="S38" s="113">
        <f t="shared" si="2"/>
        <v>14120106</v>
      </c>
      <c r="T38" s="108">
        <f>'Attachment C Special Cost Diff.'!L40</f>
        <v>-12658185.9</v>
      </c>
      <c r="U38" s="113">
        <f t="shared" si="3"/>
        <v>1461920.0999999996</v>
      </c>
      <c r="V38" s="111">
        <v>183.7</v>
      </c>
      <c r="W38" s="116">
        <f t="shared" si="4"/>
        <v>7958</v>
      </c>
      <c r="X38" s="124"/>
    </row>
    <row r="39" spans="1:24" ht="12.75" customHeight="1" x14ac:dyDescent="0.2">
      <c r="A39" s="16" t="s">
        <v>14</v>
      </c>
      <c r="B39" s="113">
        <v>3100319</v>
      </c>
      <c r="C39" s="32">
        <f>'Attachment B Audited Local Adj.'!C11</f>
        <v>0</v>
      </c>
      <c r="D39" s="50">
        <v>277809</v>
      </c>
      <c r="E39" s="81">
        <v>63592</v>
      </c>
      <c r="F39" s="113">
        <f t="shared" si="0"/>
        <v>3441720</v>
      </c>
      <c r="G39" s="64">
        <v>800000</v>
      </c>
      <c r="H39" s="64">
        <v>15847</v>
      </c>
      <c r="I39" s="64">
        <v>30866</v>
      </c>
      <c r="J39" s="64">
        <v>222896</v>
      </c>
      <c r="K39" s="32">
        <f t="shared" si="1"/>
        <v>1069609</v>
      </c>
      <c r="L39" s="64"/>
      <c r="M39" s="64">
        <v>0</v>
      </c>
      <c r="N39" s="64"/>
      <c r="O39" s="32">
        <f>'Attachment B Audited Local Adj.'!D11</f>
        <v>1152978</v>
      </c>
      <c r="P39" s="64">
        <v>0</v>
      </c>
      <c r="Q39" s="64"/>
      <c r="R39" s="64">
        <f>33000+1364+83490</f>
        <v>117854</v>
      </c>
      <c r="S39" s="113">
        <f t="shared" si="2"/>
        <v>5782161</v>
      </c>
      <c r="T39" s="108">
        <f>'Attachment C Special Cost Diff.'!L9</f>
        <v>-4323631.4894865071</v>
      </c>
      <c r="U39" s="113">
        <f t="shared" si="3"/>
        <v>1458529.5105134929</v>
      </c>
      <c r="V39" s="118">
        <v>185.4</v>
      </c>
      <c r="W39" s="116">
        <f t="shared" si="4"/>
        <v>7867</v>
      </c>
      <c r="X39" s="124"/>
    </row>
    <row r="40" spans="1:24" ht="12.75" customHeight="1" x14ac:dyDescent="0.25">
      <c r="A40" s="16" t="s">
        <v>28</v>
      </c>
      <c r="B40" s="6">
        <v>24817048</v>
      </c>
      <c r="C40" s="32">
        <f>'Attachment B Audited Local Adj.'!C34</f>
        <v>1450</v>
      </c>
      <c r="D40" s="50">
        <v>1732341</v>
      </c>
      <c r="E40" s="81">
        <v>1539488</v>
      </c>
      <c r="F40" s="113">
        <f t="shared" si="0"/>
        <v>28090327</v>
      </c>
      <c r="G40" s="64">
        <v>10887293</v>
      </c>
      <c r="H40" s="64">
        <v>0</v>
      </c>
      <c r="I40" s="64">
        <v>114843</v>
      </c>
      <c r="J40" s="64">
        <v>2041395</v>
      </c>
      <c r="K40" s="32">
        <f t="shared" si="1"/>
        <v>13043531</v>
      </c>
      <c r="L40" s="64"/>
      <c r="M40" s="64">
        <v>0</v>
      </c>
      <c r="N40" s="64"/>
      <c r="O40" s="32">
        <f>'Attachment B Audited Local Adj.'!D34</f>
        <v>3951</v>
      </c>
      <c r="P40" s="64">
        <v>0</v>
      </c>
      <c r="Q40" s="64"/>
      <c r="R40" s="64"/>
      <c r="S40" s="113">
        <f t="shared" si="2"/>
        <v>41137809</v>
      </c>
      <c r="T40" s="108">
        <f>'Attachment C Special Cost Diff.'!L32</f>
        <v>-26151055.697137982</v>
      </c>
      <c r="U40" s="113">
        <f t="shared" si="3"/>
        <v>14986753.302862018</v>
      </c>
      <c r="V40" s="111">
        <v>1917.17</v>
      </c>
      <c r="W40" s="132">
        <f t="shared" si="4"/>
        <v>7817</v>
      </c>
      <c r="X40" s="124"/>
    </row>
    <row r="41" spans="1:24" ht="12.75" customHeight="1" x14ac:dyDescent="0.2">
      <c r="A41" s="16" t="s">
        <v>68</v>
      </c>
      <c r="B41" s="6">
        <v>70700322</v>
      </c>
      <c r="C41" s="32">
        <f>'Attachment B Audited Local Adj.'!C33</f>
        <v>0</v>
      </c>
      <c r="D41" s="50">
        <v>5812774</v>
      </c>
      <c r="E41" s="81">
        <v>7276935</v>
      </c>
      <c r="F41" s="113">
        <f t="shared" si="0"/>
        <v>83790031</v>
      </c>
      <c r="G41" s="64">
        <v>40460663</v>
      </c>
      <c r="H41" s="64">
        <v>1207254</v>
      </c>
      <c r="I41" s="64">
        <v>125489</v>
      </c>
      <c r="J41" s="64">
        <v>14292451</v>
      </c>
      <c r="K41" s="32">
        <f t="shared" si="1"/>
        <v>56085857</v>
      </c>
      <c r="L41" s="64"/>
      <c r="M41" s="64">
        <v>0</v>
      </c>
      <c r="N41" s="64"/>
      <c r="O41" s="32">
        <f>'Attachment B Audited Local Adj.'!D33</f>
        <v>0</v>
      </c>
      <c r="P41" s="64">
        <v>0</v>
      </c>
      <c r="Q41" s="64"/>
      <c r="R41" s="64"/>
      <c r="S41" s="113">
        <f t="shared" si="2"/>
        <v>139875888</v>
      </c>
      <c r="T41" s="108">
        <f>'Attachment C Special Cost Diff.'!L31</f>
        <v>-83634871.63983281</v>
      </c>
      <c r="U41" s="113">
        <f t="shared" si="3"/>
        <v>56241016.36016719</v>
      </c>
      <c r="V41" s="118">
        <v>7197.76</v>
      </c>
      <c r="W41" s="116">
        <f t="shared" si="4"/>
        <v>7814</v>
      </c>
      <c r="X41" s="124"/>
    </row>
    <row r="42" spans="1:24" x14ac:dyDescent="0.2">
      <c r="A42" s="16" t="s">
        <v>38</v>
      </c>
      <c r="B42" s="6">
        <v>6085863</v>
      </c>
      <c r="C42" s="32">
        <f>'Attachment B Audited Local Adj.'!C47</f>
        <v>0</v>
      </c>
      <c r="D42" s="50">
        <v>444846</v>
      </c>
      <c r="E42" s="81">
        <v>194000</v>
      </c>
      <c r="F42" s="113">
        <f t="shared" ref="F42:F63" si="5">SUM(B42:E42)</f>
        <v>6724709</v>
      </c>
      <c r="G42" s="64">
        <v>3000000</v>
      </c>
      <c r="H42" s="64">
        <v>12786</v>
      </c>
      <c r="I42" s="64">
        <v>115402</v>
      </c>
      <c r="J42" s="64">
        <v>0</v>
      </c>
      <c r="K42" s="32">
        <f t="shared" ref="K42:K63" si="6">SUM(G42:J42)</f>
        <v>3128188</v>
      </c>
      <c r="L42" s="64"/>
      <c r="M42" s="64">
        <v>0</v>
      </c>
      <c r="N42" s="64"/>
      <c r="O42" s="32">
        <f>'Attachment B Audited Local Adj.'!D47</f>
        <v>0</v>
      </c>
      <c r="P42" s="64">
        <v>0</v>
      </c>
      <c r="Q42" s="64"/>
      <c r="R42" s="64"/>
      <c r="S42" s="113">
        <f t="shared" ref="S42:S63" si="7">SUM(K42:R42)+F42</f>
        <v>9852897</v>
      </c>
      <c r="T42" s="108">
        <f>'Attachment C Special Cost Diff.'!L45</f>
        <v>-6233288.4918407183</v>
      </c>
      <c r="U42" s="113">
        <f t="shared" ref="U42:U63" si="8">S42+T42</f>
        <v>3619608.5081592817</v>
      </c>
      <c r="V42" s="111">
        <v>468.6</v>
      </c>
      <c r="W42" s="144">
        <f t="shared" ref="W42:W63" si="9">ROUND(U42/V42,0)</f>
        <v>7724</v>
      </c>
      <c r="X42" s="124"/>
    </row>
    <row r="43" spans="1:24" ht="13.9" customHeight="1" x14ac:dyDescent="0.2">
      <c r="A43" s="16" t="s">
        <v>24</v>
      </c>
      <c r="B43" s="6">
        <v>2474846</v>
      </c>
      <c r="C43" s="32">
        <f>'Attachment B Audited Local Adj.'!C27</f>
        <v>0</v>
      </c>
      <c r="D43" s="50">
        <v>160410</v>
      </c>
      <c r="E43" s="81">
        <v>0</v>
      </c>
      <c r="F43" s="113">
        <f t="shared" si="5"/>
        <v>2635256</v>
      </c>
      <c r="G43" s="64">
        <v>857287</v>
      </c>
      <c r="H43" s="64">
        <v>1773</v>
      </c>
      <c r="I43" s="64">
        <v>6088</v>
      </c>
      <c r="J43" s="64">
        <v>0</v>
      </c>
      <c r="K43" s="32">
        <f t="shared" si="6"/>
        <v>865148</v>
      </c>
      <c r="L43" s="64"/>
      <c r="M43" s="64">
        <v>0</v>
      </c>
      <c r="N43" s="64"/>
      <c r="O43" s="32">
        <f>'Attachment B Audited Local Adj.'!D27</f>
        <v>0</v>
      </c>
      <c r="P43" s="64">
        <v>0</v>
      </c>
      <c r="Q43" s="64"/>
      <c r="R43" s="64"/>
      <c r="S43" s="113">
        <f t="shared" si="7"/>
        <v>3500404</v>
      </c>
      <c r="T43" s="108">
        <f>'Attachment C Special Cost Diff.'!L25</f>
        <v>-2673414.8708469551</v>
      </c>
      <c r="U43" s="113">
        <f t="shared" si="8"/>
        <v>826989.12915304489</v>
      </c>
      <c r="V43" s="111">
        <v>107.1</v>
      </c>
      <c r="W43" s="145">
        <f t="shared" si="9"/>
        <v>7722</v>
      </c>
      <c r="X43" s="124"/>
    </row>
    <row r="44" spans="1:24" ht="12.75" customHeight="1" x14ac:dyDescent="0.2">
      <c r="A44" s="16" t="s">
        <v>23</v>
      </c>
      <c r="B44" s="6">
        <v>2836039</v>
      </c>
      <c r="C44" s="32">
        <f>'Attachment B Audited Local Adj.'!C26</f>
        <v>0</v>
      </c>
      <c r="D44" s="50">
        <v>239034</v>
      </c>
      <c r="E44" s="81">
        <v>164523</v>
      </c>
      <c r="F44" s="113">
        <f t="shared" si="5"/>
        <v>3239596</v>
      </c>
      <c r="G44" s="64">
        <v>1805000</v>
      </c>
      <c r="H44" s="64">
        <v>47619</v>
      </c>
      <c r="I44" s="64">
        <v>819</v>
      </c>
      <c r="J44" s="64">
        <v>0</v>
      </c>
      <c r="K44" s="32">
        <f t="shared" si="6"/>
        <v>1853438</v>
      </c>
      <c r="L44" s="64"/>
      <c r="M44" s="64">
        <v>0</v>
      </c>
      <c r="N44" s="64"/>
      <c r="O44" s="32">
        <f>'Attachment B Audited Local Adj.'!D26</f>
        <v>0</v>
      </c>
      <c r="P44" s="64">
        <v>0</v>
      </c>
      <c r="Q44" s="64">
        <v>45000</v>
      </c>
      <c r="R44" s="64">
        <v>80000</v>
      </c>
      <c r="S44" s="113">
        <f t="shared" si="7"/>
        <v>5218034</v>
      </c>
      <c r="T44" s="108">
        <f>'Attachment C Special Cost Diff.'!L24</f>
        <v>-3392763.4481630563</v>
      </c>
      <c r="U44" s="113">
        <f t="shared" si="8"/>
        <v>1825270.5518369437</v>
      </c>
      <c r="V44" s="111">
        <v>237.75</v>
      </c>
      <c r="W44" s="116">
        <f t="shared" si="9"/>
        <v>7677</v>
      </c>
      <c r="X44" s="124"/>
    </row>
    <row r="45" spans="1:24" ht="12.75" customHeight="1" x14ac:dyDescent="0.2">
      <c r="A45" s="16" t="s">
        <v>57</v>
      </c>
      <c r="B45" s="6">
        <v>5008268</v>
      </c>
      <c r="C45" s="32">
        <f>'Attachment B Audited Local Adj.'!C37</f>
        <v>0</v>
      </c>
      <c r="D45" s="50">
        <v>473190</v>
      </c>
      <c r="E45" s="81">
        <v>220282</v>
      </c>
      <c r="F45" s="113">
        <f t="shared" si="5"/>
        <v>5701740</v>
      </c>
      <c r="G45" s="64">
        <v>0</v>
      </c>
      <c r="H45" s="64"/>
      <c r="I45" s="64"/>
      <c r="J45" s="64">
        <v>0</v>
      </c>
      <c r="K45" s="32">
        <f t="shared" si="6"/>
        <v>0</v>
      </c>
      <c r="L45" s="66">
        <v>355847</v>
      </c>
      <c r="M45" s="66">
        <v>0</v>
      </c>
      <c r="N45" s="66"/>
      <c r="O45" s="32">
        <f>'Attachment B Audited Local Adj.'!D37</f>
        <v>3142996</v>
      </c>
      <c r="P45" s="65">
        <v>0</v>
      </c>
      <c r="Q45" s="66"/>
      <c r="R45" s="65"/>
      <c r="S45" s="113">
        <f t="shared" si="7"/>
        <v>9200583</v>
      </c>
      <c r="T45" s="108">
        <f>'Attachment C Special Cost Diff.'!L35</f>
        <v>-6910412.2000000011</v>
      </c>
      <c r="U45" s="113">
        <f t="shared" si="8"/>
        <v>2290170.7999999989</v>
      </c>
      <c r="V45" s="111">
        <v>305.10000000000002</v>
      </c>
      <c r="W45" s="116">
        <f t="shared" si="9"/>
        <v>7506</v>
      </c>
      <c r="X45" s="124"/>
    </row>
    <row r="46" spans="1:24" ht="12.75" customHeight="1" x14ac:dyDescent="0.2">
      <c r="A46" s="16" t="s">
        <v>21</v>
      </c>
      <c r="B46" s="6">
        <v>97361747</v>
      </c>
      <c r="C46" s="32">
        <f>'Attachment B Audited Local Adj.'!C24</f>
        <v>0</v>
      </c>
      <c r="D46" s="50">
        <v>9761781</v>
      </c>
      <c r="E46" s="81">
        <v>10379485</v>
      </c>
      <c r="F46" s="113">
        <f t="shared" si="5"/>
        <v>117503013</v>
      </c>
      <c r="G46" s="64">
        <v>55164201</v>
      </c>
      <c r="H46" s="64">
        <v>0</v>
      </c>
      <c r="I46" s="64">
        <v>811536</v>
      </c>
      <c r="J46" s="64">
        <v>0</v>
      </c>
      <c r="K46" s="32">
        <f t="shared" si="6"/>
        <v>55975737</v>
      </c>
      <c r="L46" s="64"/>
      <c r="M46" s="64">
        <v>16688</v>
      </c>
      <c r="N46" s="64"/>
      <c r="O46" s="32">
        <f>'Attachment B Audited Local Adj.'!D24</f>
        <v>9229971</v>
      </c>
      <c r="P46" s="64"/>
      <c r="Q46" s="64"/>
      <c r="R46" s="64">
        <f>2146365</f>
        <v>2146365</v>
      </c>
      <c r="S46" s="113">
        <f t="shared" si="7"/>
        <v>184871774</v>
      </c>
      <c r="T46" s="108">
        <f>'Attachment C Special Cost Diff.'!L22</f>
        <v>-99040104.623078808</v>
      </c>
      <c r="U46" s="113">
        <f t="shared" si="8"/>
        <v>85831669.376921192</v>
      </c>
      <c r="V46" s="111">
        <v>11507.19</v>
      </c>
      <c r="W46" s="116">
        <f t="shared" si="9"/>
        <v>7459</v>
      </c>
      <c r="X46" s="124"/>
    </row>
    <row r="47" spans="1:24" ht="15" customHeight="1" x14ac:dyDescent="0.2">
      <c r="A47" s="16" t="s">
        <v>62</v>
      </c>
      <c r="B47" s="113">
        <v>8414965</v>
      </c>
      <c r="C47" s="32">
        <f>'Attachment B Audited Local Adj.'!C53</f>
        <v>0</v>
      </c>
      <c r="D47" s="50">
        <v>762225</v>
      </c>
      <c r="E47" s="81">
        <v>381381</v>
      </c>
      <c r="F47" s="113">
        <f t="shared" si="5"/>
        <v>9558571</v>
      </c>
      <c r="G47" s="64">
        <v>0</v>
      </c>
      <c r="H47" s="64"/>
      <c r="I47" s="64"/>
      <c r="J47" s="64">
        <v>0</v>
      </c>
      <c r="K47" s="32">
        <f t="shared" si="6"/>
        <v>0</v>
      </c>
      <c r="L47" s="64">
        <v>599475</v>
      </c>
      <c r="M47" s="64">
        <v>0</v>
      </c>
      <c r="N47" s="64"/>
      <c r="O47" s="32">
        <f>'Attachment B Audited Local Adj.'!D53</f>
        <v>4886894</v>
      </c>
      <c r="P47" s="64">
        <v>0</v>
      </c>
      <c r="Q47" s="64"/>
      <c r="R47" s="64"/>
      <c r="S47" s="113">
        <f t="shared" si="7"/>
        <v>15044940</v>
      </c>
      <c r="T47" s="108">
        <f>'Attachment C Special Cost Diff.'!L51</f>
        <v>-10793634.540000001</v>
      </c>
      <c r="U47" s="113">
        <f t="shared" si="8"/>
        <v>4251305.459999999</v>
      </c>
      <c r="V47" s="111">
        <v>577.85</v>
      </c>
      <c r="W47" s="116">
        <f t="shared" si="9"/>
        <v>7357</v>
      </c>
      <c r="X47" s="124"/>
    </row>
    <row r="48" spans="1:24" ht="13.15" customHeight="1" x14ac:dyDescent="0.2">
      <c r="A48" s="16" t="s">
        <v>22</v>
      </c>
      <c r="B48" s="6">
        <v>42475381</v>
      </c>
      <c r="C48" s="32">
        <f>'Attachment B Audited Local Adj.'!C25</f>
        <v>0</v>
      </c>
      <c r="D48" s="50">
        <v>2427685</v>
      </c>
      <c r="E48" s="81">
        <v>73692</v>
      </c>
      <c r="F48" s="113">
        <f t="shared" si="5"/>
        <v>44976758</v>
      </c>
      <c r="G48" s="64">
        <v>0</v>
      </c>
      <c r="H48" s="64">
        <v>20000</v>
      </c>
      <c r="I48" s="64">
        <v>215000</v>
      </c>
      <c r="J48" s="64">
        <v>628611</v>
      </c>
      <c r="K48" s="32">
        <f t="shared" si="6"/>
        <v>863611</v>
      </c>
      <c r="L48" s="64"/>
      <c r="M48" s="64">
        <v>0</v>
      </c>
      <c r="N48" s="64"/>
      <c r="O48" s="32">
        <f>'Attachment B Audited Local Adj.'!D25</f>
        <v>28237</v>
      </c>
      <c r="P48" s="64">
        <v>0</v>
      </c>
      <c r="Q48" s="64"/>
      <c r="R48" s="64"/>
      <c r="S48" s="113">
        <f t="shared" si="7"/>
        <v>45868606</v>
      </c>
      <c r="T48" s="108">
        <f>'Attachment C Special Cost Diff.'!L23</f>
        <v>-43968569.948291905</v>
      </c>
      <c r="U48" s="113">
        <f t="shared" si="8"/>
        <v>1900036.0517080948</v>
      </c>
      <c r="V48" s="111">
        <v>262.25</v>
      </c>
      <c r="W48" s="117">
        <f t="shared" si="9"/>
        <v>7245</v>
      </c>
      <c r="X48" s="124"/>
    </row>
    <row r="49" spans="1:24" x14ac:dyDescent="0.2">
      <c r="A49" s="16" t="s">
        <v>29</v>
      </c>
      <c r="B49" s="6">
        <v>1908553</v>
      </c>
      <c r="C49" s="32">
        <f>'Attachment B Audited Local Adj.'!C35</f>
        <v>253840</v>
      </c>
      <c r="D49" s="50">
        <v>158811</v>
      </c>
      <c r="E49" s="81">
        <v>85785</v>
      </c>
      <c r="F49" s="113">
        <f t="shared" si="5"/>
        <v>2406989</v>
      </c>
      <c r="G49" s="64">
        <v>232311</v>
      </c>
      <c r="H49" s="64">
        <v>74878</v>
      </c>
      <c r="I49" s="64">
        <v>21072</v>
      </c>
      <c r="J49" s="64">
        <v>0</v>
      </c>
      <c r="K49" s="32">
        <f t="shared" si="6"/>
        <v>328261</v>
      </c>
      <c r="L49" s="64"/>
      <c r="M49" s="64">
        <v>0</v>
      </c>
      <c r="N49" s="64"/>
      <c r="O49" s="32">
        <f>'Attachment B Audited Local Adj.'!D35</f>
        <v>444787</v>
      </c>
      <c r="P49" s="64">
        <v>0</v>
      </c>
      <c r="Q49" s="64"/>
      <c r="R49" s="64"/>
      <c r="S49" s="113">
        <f t="shared" si="7"/>
        <v>3180037</v>
      </c>
      <c r="T49" s="108">
        <f>'Attachment C Special Cost Diff.'!L33</f>
        <v>-2229705.8132933155</v>
      </c>
      <c r="U49" s="113">
        <f t="shared" si="8"/>
        <v>950331.18670668453</v>
      </c>
      <c r="V49" s="111">
        <v>133</v>
      </c>
      <c r="W49" s="116">
        <f t="shared" si="9"/>
        <v>7145</v>
      </c>
      <c r="X49" s="124"/>
    </row>
    <row r="50" spans="1:24" ht="13.15" customHeight="1" x14ac:dyDescent="0.2">
      <c r="A50" s="16" t="s">
        <v>20</v>
      </c>
      <c r="B50" s="6">
        <v>5006502</v>
      </c>
      <c r="C50" s="32">
        <f>'Attachment B Audited Local Adj.'!C23</f>
        <v>14104</v>
      </c>
      <c r="D50" s="50">
        <v>352081</v>
      </c>
      <c r="E50" s="81">
        <v>527442</v>
      </c>
      <c r="F50" s="113">
        <f t="shared" si="5"/>
        <v>5900129</v>
      </c>
      <c r="G50" s="64">
        <v>1700000</v>
      </c>
      <c r="H50" s="64">
        <v>52662</v>
      </c>
      <c r="I50" s="67">
        <v>65685</v>
      </c>
      <c r="J50" s="64">
        <v>0</v>
      </c>
      <c r="K50" s="32">
        <f t="shared" si="6"/>
        <v>1818347</v>
      </c>
      <c r="L50" s="64"/>
      <c r="M50" s="64">
        <v>0</v>
      </c>
      <c r="N50" s="64"/>
      <c r="O50" s="32">
        <f>'Attachment B Audited Local Adj.'!D23</f>
        <v>204276</v>
      </c>
      <c r="P50" s="64">
        <v>0</v>
      </c>
      <c r="Q50" s="64"/>
      <c r="R50" s="64"/>
      <c r="S50" s="113">
        <f t="shared" si="7"/>
        <v>7922752</v>
      </c>
      <c r="T50" s="108">
        <f>'Attachment C Special Cost Diff.'!L21</f>
        <v>-5121960.6127119446</v>
      </c>
      <c r="U50" s="113">
        <f t="shared" si="8"/>
        <v>2800791.3872880554</v>
      </c>
      <c r="V50" s="111">
        <v>392.15</v>
      </c>
      <c r="W50" s="116">
        <f t="shared" si="9"/>
        <v>7142</v>
      </c>
      <c r="X50" s="124"/>
    </row>
    <row r="51" spans="1:24" x14ac:dyDescent="0.2">
      <c r="A51" s="16" t="s">
        <v>55</v>
      </c>
      <c r="B51" s="6">
        <v>5164185</v>
      </c>
      <c r="C51" s="32">
        <f>'Attachment B Audited Local Adj.'!C29</f>
        <v>0</v>
      </c>
      <c r="D51" s="50">
        <v>338615</v>
      </c>
      <c r="E51" s="81">
        <v>36633</v>
      </c>
      <c r="F51" s="113">
        <f t="shared" si="5"/>
        <v>5539433</v>
      </c>
      <c r="G51" s="64">
        <v>0</v>
      </c>
      <c r="H51" s="64"/>
      <c r="I51" s="64"/>
      <c r="J51" s="64">
        <v>0</v>
      </c>
      <c r="K51" s="32">
        <f t="shared" si="6"/>
        <v>0</v>
      </c>
      <c r="L51" s="64">
        <v>113811</v>
      </c>
      <c r="M51" s="64">
        <v>0</v>
      </c>
      <c r="N51" s="64"/>
      <c r="O51" s="32">
        <f>'Attachment B Audited Local Adj.'!D29</f>
        <v>779425</v>
      </c>
      <c r="P51" s="64">
        <v>0</v>
      </c>
      <c r="Q51" s="64"/>
      <c r="R51" s="64"/>
      <c r="S51" s="113">
        <f t="shared" si="7"/>
        <v>6432669</v>
      </c>
      <c r="T51" s="108">
        <f>'Attachment C Special Cost Diff.'!L27</f>
        <v>-5331306.54</v>
      </c>
      <c r="U51" s="113">
        <f t="shared" si="8"/>
        <v>1101362.46</v>
      </c>
      <c r="V51" s="111">
        <v>156.55000000000001</v>
      </c>
      <c r="W51" s="116">
        <f t="shared" si="9"/>
        <v>7035</v>
      </c>
      <c r="X51" s="124"/>
    </row>
    <row r="52" spans="1:24" ht="14.45" customHeight="1" x14ac:dyDescent="0.25">
      <c r="A52" s="16" t="s">
        <v>27</v>
      </c>
      <c r="B52" s="6">
        <v>2110850</v>
      </c>
      <c r="C52" s="32">
        <f>'Attachment B Audited Local Adj.'!C31</f>
        <v>15734</v>
      </c>
      <c r="D52" s="50">
        <v>136899</v>
      </c>
      <c r="E52" s="81">
        <v>32250</v>
      </c>
      <c r="F52" s="113">
        <f t="shared" si="5"/>
        <v>2295733</v>
      </c>
      <c r="G52" s="64">
        <v>200000</v>
      </c>
      <c r="H52" s="64">
        <v>13621</v>
      </c>
      <c r="I52" s="64">
        <v>26111</v>
      </c>
      <c r="J52" s="64">
        <v>15435</v>
      </c>
      <c r="K52" s="32">
        <f t="shared" si="6"/>
        <v>255167</v>
      </c>
      <c r="L52" s="64"/>
      <c r="M52" s="64">
        <v>0</v>
      </c>
      <c r="N52" s="64"/>
      <c r="O52" s="32">
        <f>'Attachment B Audited Local Adj.'!D31</f>
        <v>193512</v>
      </c>
      <c r="P52" s="64">
        <v>0</v>
      </c>
      <c r="Q52" s="64"/>
      <c r="R52" s="64"/>
      <c r="S52" s="113">
        <f t="shared" si="7"/>
        <v>2744412</v>
      </c>
      <c r="T52" s="108">
        <f>'Attachment C Special Cost Diff.'!L29</f>
        <v>-1990668.7428002986</v>
      </c>
      <c r="U52" s="113">
        <f t="shared" si="8"/>
        <v>753743.25719970139</v>
      </c>
      <c r="V52" s="111">
        <v>107.5</v>
      </c>
      <c r="W52" s="123">
        <f t="shared" si="9"/>
        <v>7012</v>
      </c>
      <c r="X52" s="124"/>
    </row>
    <row r="53" spans="1:24" ht="12.75" customHeight="1" x14ac:dyDescent="0.2">
      <c r="A53" s="16" t="s">
        <v>32</v>
      </c>
      <c r="B53" s="6">
        <v>169434815</v>
      </c>
      <c r="C53" s="32">
        <f>'Attachment B Audited Local Adj.'!C41</f>
        <v>0</v>
      </c>
      <c r="D53" s="50">
        <v>12095210</v>
      </c>
      <c r="E53" s="81">
        <v>16297643</v>
      </c>
      <c r="F53" s="113">
        <f t="shared" si="5"/>
        <v>197827668</v>
      </c>
      <c r="G53" s="64">
        <v>71389589</v>
      </c>
      <c r="H53" s="64">
        <v>0</v>
      </c>
      <c r="I53" s="64">
        <f>928337</f>
        <v>928337</v>
      </c>
      <c r="J53" s="64">
        <v>0</v>
      </c>
      <c r="K53" s="32">
        <f t="shared" si="6"/>
        <v>72317926</v>
      </c>
      <c r="L53" s="64"/>
      <c r="M53" s="64">
        <v>0</v>
      </c>
      <c r="N53" s="64"/>
      <c r="O53" s="32">
        <f>'Attachment B Audited Local Adj.'!D41</f>
        <v>0</v>
      </c>
      <c r="P53" s="64">
        <v>121977</v>
      </c>
      <c r="Q53" s="64"/>
      <c r="R53" s="64"/>
      <c r="S53" s="113">
        <f t="shared" si="7"/>
        <v>270267571</v>
      </c>
      <c r="T53" s="108">
        <f>'Attachment C Special Cost Diff.'!L39</f>
        <v>-156584204.37496081</v>
      </c>
      <c r="U53" s="113">
        <f t="shared" si="8"/>
        <v>113683366.62503919</v>
      </c>
      <c r="V53" s="111">
        <v>16216.56</v>
      </c>
      <c r="W53" s="116">
        <f t="shared" si="9"/>
        <v>7010</v>
      </c>
      <c r="X53" s="124"/>
    </row>
    <row r="54" spans="1:24" ht="12.75" customHeight="1" x14ac:dyDescent="0.2">
      <c r="A54" s="16" t="s">
        <v>58</v>
      </c>
      <c r="B54" s="6">
        <v>59547544</v>
      </c>
      <c r="C54" s="32">
        <f>'Attachment B Audited Local Adj.'!C39</f>
        <v>0</v>
      </c>
      <c r="D54" s="50">
        <v>4442944</v>
      </c>
      <c r="E54" s="81">
        <v>1152136</v>
      </c>
      <c r="F54" s="113">
        <f t="shared" si="5"/>
        <v>65142624</v>
      </c>
      <c r="G54" s="64">
        <v>0</v>
      </c>
      <c r="H54" s="64"/>
      <c r="I54" s="64"/>
      <c r="J54" s="64">
        <v>0</v>
      </c>
      <c r="K54" s="32">
        <f t="shared" si="6"/>
        <v>0</v>
      </c>
      <c r="L54" s="64">
        <v>2040809</v>
      </c>
      <c r="M54" s="64">
        <v>0</v>
      </c>
      <c r="N54" s="64"/>
      <c r="O54" s="32">
        <f>'Attachment B Audited Local Adj.'!D39</f>
        <v>18129102</v>
      </c>
      <c r="P54" s="64">
        <v>0</v>
      </c>
      <c r="Q54" s="64"/>
      <c r="R54" s="64">
        <v>203033</v>
      </c>
      <c r="S54" s="113">
        <f t="shared" si="7"/>
        <v>85515568</v>
      </c>
      <c r="T54" s="108">
        <f>'Attachment C Special Cost Diff.'!L37</f>
        <v>-59282881.100000009</v>
      </c>
      <c r="U54" s="113">
        <f t="shared" si="8"/>
        <v>26232686.899999991</v>
      </c>
      <c r="V54" s="111">
        <v>3765.15</v>
      </c>
      <c r="W54" s="115">
        <f t="shared" si="9"/>
        <v>6967</v>
      </c>
      <c r="X54" s="124" t="s">
        <v>185</v>
      </c>
    </row>
    <row r="55" spans="1:24" ht="12.75" customHeight="1" x14ac:dyDescent="0.2">
      <c r="A55" s="16" t="s">
        <v>53</v>
      </c>
      <c r="B55" s="113">
        <v>5805400</v>
      </c>
      <c r="C55" s="32">
        <f>'Attachment B Audited Local Adj.'!C18</f>
        <v>0</v>
      </c>
      <c r="D55" s="50">
        <v>357592</v>
      </c>
      <c r="E55" s="81">
        <v>515820</v>
      </c>
      <c r="F55" s="113">
        <f t="shared" si="5"/>
        <v>6678812</v>
      </c>
      <c r="G55" s="64">
        <v>0</v>
      </c>
      <c r="H55" s="64"/>
      <c r="I55" s="64"/>
      <c r="J55" s="64">
        <v>0</v>
      </c>
      <c r="K55" s="32">
        <f t="shared" si="6"/>
        <v>0</v>
      </c>
      <c r="L55" s="64">
        <v>88952</v>
      </c>
      <c r="M55" s="64">
        <v>0</v>
      </c>
      <c r="N55" s="64"/>
      <c r="O55" s="32">
        <f>'Attachment B Audited Local Adj.'!D18</f>
        <v>471312</v>
      </c>
      <c r="P55" s="64">
        <v>498051</v>
      </c>
      <c r="Q55" s="64"/>
      <c r="R55" s="64"/>
      <c r="S55" s="113">
        <f t="shared" si="7"/>
        <v>7737127</v>
      </c>
      <c r="T55" s="108">
        <f>'Attachment C Special Cost Diff.'!L16</f>
        <v>-5692670.2599999998</v>
      </c>
      <c r="U55" s="113">
        <f t="shared" si="8"/>
        <v>2044456.7400000002</v>
      </c>
      <c r="V55" s="111">
        <v>294.25</v>
      </c>
      <c r="W55" s="112">
        <f t="shared" si="9"/>
        <v>6948</v>
      </c>
      <c r="X55" s="124"/>
    </row>
    <row r="56" spans="1:24" ht="12.75" customHeight="1" x14ac:dyDescent="0.2">
      <c r="A56" s="16" t="s">
        <v>54</v>
      </c>
      <c r="B56" s="113">
        <v>10632814</v>
      </c>
      <c r="C56" s="32">
        <f>'Attachment B Audited Local Adj.'!C21</f>
        <v>0</v>
      </c>
      <c r="D56" s="50">
        <v>615567</v>
      </c>
      <c r="E56" s="81">
        <v>1211716</v>
      </c>
      <c r="F56" s="113">
        <f t="shared" si="5"/>
        <v>12460097</v>
      </c>
      <c r="G56" s="64">
        <v>0</v>
      </c>
      <c r="H56" s="64"/>
      <c r="I56" s="67"/>
      <c r="J56" s="64">
        <v>0</v>
      </c>
      <c r="K56" s="32">
        <f t="shared" si="6"/>
        <v>0</v>
      </c>
      <c r="L56" s="64">
        <v>323695</v>
      </c>
      <c r="M56" s="64">
        <v>0</v>
      </c>
      <c r="N56" s="64"/>
      <c r="O56" s="32">
        <f>'Attachment B Audited Local Adj.'!D21</f>
        <v>172033</v>
      </c>
      <c r="P56" s="64">
        <v>0</v>
      </c>
      <c r="Q56" s="64"/>
      <c r="R56" s="64"/>
      <c r="S56" s="113">
        <f t="shared" si="7"/>
        <v>12955825</v>
      </c>
      <c r="T56" s="108">
        <f>'Attachment C Special Cost Diff.'!L19</f>
        <v>-8451512.2000000011</v>
      </c>
      <c r="U56" s="113">
        <f t="shared" si="8"/>
        <v>4504312.7999999989</v>
      </c>
      <c r="V56" s="111">
        <v>662.14</v>
      </c>
      <c r="W56" s="112">
        <f t="shared" si="9"/>
        <v>6803</v>
      </c>
      <c r="X56" s="124"/>
    </row>
    <row r="57" spans="1:24" ht="12.75" customHeight="1" x14ac:dyDescent="0.2">
      <c r="A57" s="16" t="s">
        <v>18</v>
      </c>
      <c r="B57" s="6">
        <v>5107360</v>
      </c>
      <c r="C57" s="32">
        <f>'Attachment B Audited Local Adj.'!C20</f>
        <v>11946</v>
      </c>
      <c r="D57" s="50">
        <v>336331</v>
      </c>
      <c r="E57" s="81">
        <v>104202</v>
      </c>
      <c r="F57" s="113">
        <f t="shared" si="5"/>
        <v>5559839</v>
      </c>
      <c r="G57" s="64">
        <v>685000</v>
      </c>
      <c r="H57" s="64">
        <v>15916</v>
      </c>
      <c r="I57" s="64">
        <v>13448</v>
      </c>
      <c r="J57" s="64">
        <v>81977</v>
      </c>
      <c r="K57" s="32">
        <f t="shared" si="6"/>
        <v>796341</v>
      </c>
      <c r="L57" s="64"/>
      <c r="M57" s="64">
        <v>0</v>
      </c>
      <c r="N57" s="64"/>
      <c r="O57" s="32">
        <f>'Attachment B Audited Local Adj.'!D20</f>
        <v>312877</v>
      </c>
      <c r="P57" s="64">
        <v>0</v>
      </c>
      <c r="Q57" s="64"/>
      <c r="R57" s="64"/>
      <c r="S57" s="113">
        <f t="shared" si="7"/>
        <v>6669057</v>
      </c>
      <c r="T57" s="108">
        <f>'Attachment C Special Cost Diff.'!L18</f>
        <v>-5164700.1392980861</v>
      </c>
      <c r="U57" s="113">
        <f t="shared" si="8"/>
        <v>1504356.8607019139</v>
      </c>
      <c r="V57" s="111">
        <v>223.13</v>
      </c>
      <c r="W57" s="112">
        <f t="shared" si="9"/>
        <v>6742</v>
      </c>
      <c r="X57" s="124"/>
    </row>
    <row r="58" spans="1:24" ht="12.75" customHeight="1" x14ac:dyDescent="0.2">
      <c r="A58" s="16" t="s">
        <v>41</v>
      </c>
      <c r="B58" s="6">
        <v>644752</v>
      </c>
      <c r="C58" s="32">
        <f>'Attachment B Audited Local Adj.'!C54</f>
        <v>3960</v>
      </c>
      <c r="D58" s="50">
        <v>40491</v>
      </c>
      <c r="E58" s="81">
        <v>15441</v>
      </c>
      <c r="F58" s="113">
        <f t="shared" si="5"/>
        <v>704644</v>
      </c>
      <c r="G58" s="64">
        <v>0</v>
      </c>
      <c r="H58" s="64">
        <v>10016</v>
      </c>
      <c r="I58" s="64">
        <v>1335</v>
      </c>
      <c r="J58" s="64">
        <v>45971</v>
      </c>
      <c r="K58" s="32">
        <f t="shared" si="6"/>
        <v>57322</v>
      </c>
      <c r="L58" s="64"/>
      <c r="M58" s="64">
        <v>0</v>
      </c>
      <c r="N58" s="64"/>
      <c r="O58" s="32">
        <f>'Attachment B Audited Local Adj.'!D54</f>
        <v>16043</v>
      </c>
      <c r="P58" s="64">
        <v>0</v>
      </c>
      <c r="Q58" s="64"/>
      <c r="R58" s="64"/>
      <c r="S58" s="113">
        <f t="shared" si="7"/>
        <v>778009</v>
      </c>
      <c r="T58" s="108">
        <f>'Attachment C Special Cost Diff.'!L52</f>
        <v>-581723.34</v>
      </c>
      <c r="U58" s="113">
        <f t="shared" si="8"/>
        <v>196285.66000000003</v>
      </c>
      <c r="V58" s="111">
        <v>29.3</v>
      </c>
      <c r="W58" s="114">
        <f t="shared" si="9"/>
        <v>6699</v>
      </c>
      <c r="X58" s="124"/>
    </row>
    <row r="59" spans="1:24" ht="13.15" customHeight="1" x14ac:dyDescent="0.2">
      <c r="A59" s="16" t="s">
        <v>65</v>
      </c>
      <c r="B59" s="113">
        <v>7976728</v>
      </c>
      <c r="C59" s="32">
        <f>'Attachment B Audited Local Adj.'!C61</f>
        <v>0</v>
      </c>
      <c r="D59" s="50">
        <v>590287</v>
      </c>
      <c r="E59" s="81">
        <v>995</v>
      </c>
      <c r="F59" s="113">
        <f t="shared" si="5"/>
        <v>8568010</v>
      </c>
      <c r="G59" s="65">
        <v>0</v>
      </c>
      <c r="H59" s="65"/>
      <c r="I59" s="65"/>
      <c r="J59" s="65">
        <v>0</v>
      </c>
      <c r="K59" s="32">
        <f t="shared" si="6"/>
        <v>0</v>
      </c>
      <c r="L59" s="66">
        <v>158175</v>
      </c>
      <c r="M59" s="66">
        <v>0</v>
      </c>
      <c r="N59" s="66"/>
      <c r="O59" s="32">
        <f>'Attachment B Audited Local Adj.'!D61</f>
        <v>2384401</v>
      </c>
      <c r="P59" s="65">
        <v>0</v>
      </c>
      <c r="Q59" s="66"/>
      <c r="R59" s="65"/>
      <c r="S59" s="113">
        <f t="shared" si="7"/>
        <v>11110586</v>
      </c>
      <c r="T59" s="108">
        <f>'Attachment C Special Cost Diff.'!L59</f>
        <v>-7810611.6200000001</v>
      </c>
      <c r="U59" s="113">
        <f t="shared" si="8"/>
        <v>3299974.38</v>
      </c>
      <c r="V59" s="111">
        <v>497.7</v>
      </c>
      <c r="W59" s="126">
        <f t="shared" si="9"/>
        <v>6630</v>
      </c>
      <c r="X59" s="124"/>
    </row>
    <row r="60" spans="1:24" x14ac:dyDescent="0.2">
      <c r="A60" s="16" t="s">
        <v>121</v>
      </c>
      <c r="B60" s="6">
        <v>33383640</v>
      </c>
      <c r="C60" s="32">
        <f>'Attachment B Audited Local Adj.'!C40</f>
        <v>0</v>
      </c>
      <c r="D60" s="50">
        <v>2613530</v>
      </c>
      <c r="E60" s="81">
        <v>1949</v>
      </c>
      <c r="F60" s="113">
        <f t="shared" si="5"/>
        <v>35999119</v>
      </c>
      <c r="G60" s="64">
        <v>0</v>
      </c>
      <c r="H60" s="64"/>
      <c r="I60" s="64"/>
      <c r="J60" s="64">
        <v>0</v>
      </c>
      <c r="K60" s="32">
        <f t="shared" si="6"/>
        <v>0</v>
      </c>
      <c r="L60" s="64">
        <v>593180</v>
      </c>
      <c r="M60" s="64">
        <v>0</v>
      </c>
      <c r="N60" s="64"/>
      <c r="O60" s="32">
        <f>'Attachment B Audited Local Adj.'!D40</f>
        <v>12413615</v>
      </c>
      <c r="P60" s="64">
        <v>0</v>
      </c>
      <c r="Q60" s="64"/>
      <c r="R60" s="64"/>
      <c r="S60" s="113">
        <f t="shared" si="7"/>
        <v>49005914</v>
      </c>
      <c r="T60" s="108">
        <f>'Attachment C Special Cost Diff.'!L38</f>
        <v>-36112558.939999998</v>
      </c>
      <c r="U60" s="113">
        <f t="shared" si="8"/>
        <v>12893355.060000002</v>
      </c>
      <c r="V60" s="111">
        <v>1949.2</v>
      </c>
      <c r="W60" s="112">
        <f t="shared" si="9"/>
        <v>6615</v>
      </c>
      <c r="X60" s="124"/>
    </row>
    <row r="61" spans="1:24" x14ac:dyDescent="0.2">
      <c r="A61" s="16" t="s">
        <v>56</v>
      </c>
      <c r="B61" s="6">
        <v>4048356</v>
      </c>
      <c r="C61" s="32">
        <f>'Attachment B Audited Local Adj.'!C32</f>
        <v>0</v>
      </c>
      <c r="D61" s="50">
        <v>404957</v>
      </c>
      <c r="E61" s="81">
        <v>1545</v>
      </c>
      <c r="F61" s="113">
        <f t="shared" si="5"/>
        <v>4454858</v>
      </c>
      <c r="G61" s="64">
        <v>0</v>
      </c>
      <c r="H61" s="64"/>
      <c r="I61" s="64"/>
      <c r="J61" s="64">
        <v>0</v>
      </c>
      <c r="K61" s="32">
        <f t="shared" si="6"/>
        <v>0</v>
      </c>
      <c r="L61" s="64">
        <v>64771</v>
      </c>
      <c r="M61" s="64">
        <v>0</v>
      </c>
      <c r="N61" s="64"/>
      <c r="O61" s="32">
        <f>'Attachment B Audited Local Adj.'!D32</f>
        <v>3059737</v>
      </c>
      <c r="P61" s="64">
        <v>0</v>
      </c>
      <c r="Q61" s="64"/>
      <c r="R61" s="64"/>
      <c r="S61" s="113">
        <f t="shared" si="7"/>
        <v>7579366</v>
      </c>
      <c r="T61" s="108">
        <f>'Attachment C Special Cost Diff.'!L30</f>
        <v>-5563849.0200000005</v>
      </c>
      <c r="U61" s="113">
        <f t="shared" si="8"/>
        <v>2015516.9799999995</v>
      </c>
      <c r="V61" s="111">
        <v>309.05</v>
      </c>
      <c r="W61" s="116">
        <f t="shared" si="9"/>
        <v>6522</v>
      </c>
      <c r="X61" s="124"/>
    </row>
    <row r="62" spans="1:24" x14ac:dyDescent="0.2">
      <c r="A62" s="16" t="s">
        <v>118</v>
      </c>
      <c r="B62" s="113">
        <v>2513258</v>
      </c>
      <c r="C62" s="32">
        <f>'Attachment B Audited Local Adj.'!C62</f>
        <v>0</v>
      </c>
      <c r="D62" s="50">
        <v>232738</v>
      </c>
      <c r="E62" s="81"/>
      <c r="F62" s="113">
        <f t="shared" si="5"/>
        <v>2745996</v>
      </c>
      <c r="G62" s="65"/>
      <c r="H62" s="65"/>
      <c r="I62" s="65"/>
      <c r="J62" s="65"/>
      <c r="K62" s="32">
        <f t="shared" si="6"/>
        <v>0</v>
      </c>
      <c r="L62" s="66"/>
      <c r="M62" s="66"/>
      <c r="N62" s="66"/>
      <c r="O62" s="32">
        <f>'Attachment B Audited Local Adj.'!D62</f>
        <v>1571875</v>
      </c>
      <c r="P62" s="65"/>
      <c r="Q62" s="65"/>
      <c r="R62" s="65"/>
      <c r="S62" s="113">
        <f t="shared" si="7"/>
        <v>4317871</v>
      </c>
      <c r="T62" s="108">
        <f>'Attachment C Special Cost Diff.'!L60</f>
        <v>-1804357.62</v>
      </c>
      <c r="U62" s="113">
        <f t="shared" si="8"/>
        <v>2513513.38</v>
      </c>
      <c r="V62" s="111">
        <v>398</v>
      </c>
      <c r="W62" s="116">
        <f t="shared" si="9"/>
        <v>6315</v>
      </c>
      <c r="X62" s="124"/>
    </row>
    <row r="63" spans="1:24" x14ac:dyDescent="0.2">
      <c r="A63" s="16" t="s">
        <v>47</v>
      </c>
      <c r="B63" s="113">
        <v>8641310</v>
      </c>
      <c r="C63" s="32">
        <f>'Attachment B Audited Local Adj.'!C9</f>
        <v>0</v>
      </c>
      <c r="D63" s="50">
        <v>543836</v>
      </c>
      <c r="E63" s="81">
        <v>707057</v>
      </c>
      <c r="F63" s="113">
        <f t="shared" si="5"/>
        <v>9892203</v>
      </c>
      <c r="G63" s="65">
        <v>0</v>
      </c>
      <c r="H63" s="65"/>
      <c r="I63" s="65"/>
      <c r="J63" s="65">
        <v>0</v>
      </c>
      <c r="K63" s="32">
        <f t="shared" si="6"/>
        <v>0</v>
      </c>
      <c r="L63" s="66">
        <v>36093</v>
      </c>
      <c r="M63" s="65">
        <v>0</v>
      </c>
      <c r="N63" s="65"/>
      <c r="O63" s="32">
        <f>'Attachment B Audited Local Adj.'!D9</f>
        <v>672286</v>
      </c>
      <c r="P63" s="91"/>
      <c r="Q63" s="66"/>
      <c r="R63" s="65"/>
      <c r="S63" s="113">
        <f t="shared" si="7"/>
        <v>10600582</v>
      </c>
      <c r="T63" s="108">
        <f>'Attachment C Special Cost Diff.'!L7</f>
        <v>-8761707.1000000015</v>
      </c>
      <c r="U63" s="113">
        <f t="shared" si="8"/>
        <v>1838874.8999999985</v>
      </c>
      <c r="V63" s="111">
        <v>307.55</v>
      </c>
      <c r="W63" s="115">
        <f t="shared" si="9"/>
        <v>5979</v>
      </c>
      <c r="X63" s="124"/>
    </row>
    <row r="64" spans="1:24" x14ac:dyDescent="0.2">
      <c r="A64" s="15"/>
      <c r="B64" s="2"/>
      <c r="C64" s="2"/>
      <c r="D64" s="2"/>
      <c r="E64" s="33"/>
      <c r="F64" s="2"/>
      <c r="G64" s="2"/>
      <c r="H64" s="2"/>
      <c r="I64" s="2"/>
      <c r="J64" s="2"/>
      <c r="K64" s="42"/>
      <c r="L64" s="2"/>
      <c r="M64" s="2"/>
      <c r="N64" s="2"/>
      <c r="O64" s="2"/>
      <c r="P64" s="2"/>
      <c r="Q64" s="2"/>
      <c r="R64" s="2"/>
      <c r="S64" s="2"/>
      <c r="T64" s="68"/>
      <c r="U64" s="2"/>
      <c r="V64" s="69"/>
      <c r="W64" s="2"/>
      <c r="X64" s="43"/>
    </row>
    <row r="65" spans="1:24" x14ac:dyDescent="0.2">
      <c r="A65" s="79" t="s">
        <v>91</v>
      </c>
      <c r="B65" s="70">
        <f t="shared" ref="B65:V65" si="10">SUM(B10:B63)</f>
        <v>1151132737</v>
      </c>
      <c r="C65" s="51">
        <f t="shared" si="10"/>
        <v>495665</v>
      </c>
      <c r="D65" s="51">
        <f t="shared" si="10"/>
        <v>90900515</v>
      </c>
      <c r="E65" s="82">
        <f t="shared" si="10"/>
        <v>70743841</v>
      </c>
      <c r="F65" s="51">
        <f t="shared" si="10"/>
        <v>1313272758</v>
      </c>
      <c r="G65" s="51">
        <f t="shared" si="10"/>
        <v>536082577</v>
      </c>
      <c r="H65" s="51">
        <f t="shared" si="10"/>
        <v>18368263</v>
      </c>
      <c r="I65" s="51">
        <f t="shared" si="10"/>
        <v>10324836</v>
      </c>
      <c r="J65" s="51">
        <f t="shared" si="10"/>
        <v>23351812</v>
      </c>
      <c r="K65" s="51">
        <f t="shared" si="10"/>
        <v>588127488</v>
      </c>
      <c r="L65" s="51">
        <f t="shared" si="10"/>
        <v>10719542</v>
      </c>
      <c r="M65" s="51">
        <f t="shared" si="10"/>
        <v>310339</v>
      </c>
      <c r="N65" s="51">
        <f t="shared" si="10"/>
        <v>0</v>
      </c>
      <c r="O65" s="51">
        <f t="shared" si="10"/>
        <v>88272962</v>
      </c>
      <c r="P65" s="51">
        <f>SUM(P9:P63)</f>
        <v>1497071</v>
      </c>
      <c r="Q65" s="51">
        <f t="shared" si="10"/>
        <v>236634</v>
      </c>
      <c r="R65" s="51">
        <f t="shared" si="10"/>
        <v>4567532</v>
      </c>
      <c r="S65" s="70">
        <f t="shared" si="10"/>
        <v>2007004326</v>
      </c>
      <c r="T65" s="70">
        <f t="shared" si="10"/>
        <v>-1154847911.1334023</v>
      </c>
      <c r="U65" s="70">
        <f t="shared" si="10"/>
        <v>852156414.86659718</v>
      </c>
      <c r="V65" s="71">
        <f t="shared" si="10"/>
        <v>105985.83000000002</v>
      </c>
      <c r="W65" s="4"/>
      <c r="X65" s="44"/>
    </row>
    <row r="66" spans="1:24" x14ac:dyDescent="0.2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38">
        <v>0.05</v>
      </c>
      <c r="W66" s="1" t="s">
        <v>88</v>
      </c>
      <c r="X66" s="101">
        <f>W27</f>
        <v>8685</v>
      </c>
    </row>
    <row r="67" spans="1:24" x14ac:dyDescent="0.2">
      <c r="A67" s="5"/>
      <c r="V67" s="72">
        <f>ROUND(V65*V66,2)</f>
        <v>5299.29</v>
      </c>
      <c r="W67" s="1"/>
      <c r="X67" s="101">
        <f>W54</f>
        <v>6967</v>
      </c>
    </row>
    <row r="68" spans="1:24" s="47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 s="73"/>
      <c r="W68" s="49" t="s">
        <v>89</v>
      </c>
      <c r="X68" s="48">
        <f>X66-X67</f>
        <v>1718</v>
      </c>
    </row>
    <row r="69" spans="1:24" x14ac:dyDescent="0.2">
      <c r="W69" s="1" t="s">
        <v>90</v>
      </c>
      <c r="X69" s="39">
        <f>ROUND(X68/X67,4)</f>
        <v>0.24660000000000001</v>
      </c>
    </row>
    <row r="70" spans="1:24" x14ac:dyDescent="0.2">
      <c r="A70" s="54"/>
      <c r="B70" s="105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</row>
    <row r="71" spans="1:24" x14ac:dyDescent="0.2">
      <c r="A71" s="54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</row>
    <row r="72" spans="1:24" x14ac:dyDescent="0.2">
      <c r="A72" s="54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</row>
  </sheetData>
  <sortState xmlns:xlrd2="http://schemas.microsoft.com/office/spreadsheetml/2017/richdata2" ref="A10:W63">
    <sortCondition descending="1" ref="W10:W63"/>
  </sortState>
  <mergeCells count="4">
    <mergeCell ref="A1:C1"/>
    <mergeCell ref="A2:C2"/>
    <mergeCell ref="A3:C3"/>
    <mergeCell ref="H2:I2"/>
  </mergeCells>
  <phoneticPr fontId="0" type="noConversion"/>
  <printOptions horizontalCentered="1"/>
  <pageMargins left="0" right="0.1" top="0.5" bottom="0" header="0.25" footer="0"/>
  <pageSetup scale="75" fitToWidth="3" orientation="portrait" r:id="rId1"/>
  <headerFooter alignWithMargins="0">
    <oddFooter xml:space="preserve">&amp;CPage &amp;P of 3
</oddFooter>
  </headerFooter>
  <colBreaks count="2" manualBreakCount="2">
    <brk id="7" max="69" man="1"/>
    <brk id="15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Normal="100" workbookViewId="0">
      <pane xSplit="1" ySplit="7" topLeftCell="B38" activePane="bottomRight" state="frozen"/>
      <selection activeCell="U58" sqref="U58"/>
      <selection pane="topRight" activeCell="U58" sqref="U58"/>
      <selection pane="bottomLeft" activeCell="U58" sqref="U58"/>
      <selection pane="bottomRight" activeCell="I16" sqref="I16"/>
    </sheetView>
  </sheetViews>
  <sheetFormatPr defaultRowHeight="12.75" x14ac:dyDescent="0.2"/>
  <cols>
    <col min="1" max="1" width="25.7109375" customWidth="1"/>
    <col min="2" max="3" width="15.42578125" style="8" customWidth="1"/>
    <col min="4" max="4" width="14.5703125" style="8" bestFit="1" customWidth="1"/>
    <col min="5" max="5" width="19.42578125" style="8" customWidth="1"/>
    <col min="6" max="6" width="15" bestFit="1" customWidth="1"/>
    <col min="9" max="9" width="12.28515625" bestFit="1" customWidth="1"/>
  </cols>
  <sheetData>
    <row r="1" spans="1:21" x14ac:dyDescent="0.2">
      <c r="A1" s="2" t="s">
        <v>71</v>
      </c>
    </row>
    <row r="2" spans="1:21" x14ac:dyDescent="0.2">
      <c r="A2" s="33" t="s">
        <v>175</v>
      </c>
    </row>
    <row r="3" spans="1:21" x14ac:dyDescent="0.2">
      <c r="A3" s="33" t="s">
        <v>176</v>
      </c>
      <c r="E3" s="9" t="s">
        <v>165</v>
      </c>
    </row>
    <row r="4" spans="1:21" x14ac:dyDescent="0.2">
      <c r="A4" s="3"/>
      <c r="B4" s="9" t="s">
        <v>166</v>
      </c>
      <c r="C4" s="9" t="s">
        <v>167</v>
      </c>
      <c r="D4" s="9" t="s">
        <v>168</v>
      </c>
      <c r="E4" s="9" t="s">
        <v>169</v>
      </c>
    </row>
    <row r="5" spans="1:21" x14ac:dyDescent="0.2">
      <c r="A5" s="14"/>
      <c r="B5" s="10" t="s">
        <v>80</v>
      </c>
      <c r="C5" s="10" t="s">
        <v>79</v>
      </c>
      <c r="D5" s="10" t="s">
        <v>83</v>
      </c>
      <c r="E5" s="26" t="s">
        <v>84</v>
      </c>
    </row>
    <row r="6" spans="1:21" x14ac:dyDescent="0.2">
      <c r="A6" s="15" t="s">
        <v>0</v>
      </c>
      <c r="B6" s="11" t="s">
        <v>81</v>
      </c>
      <c r="C6" s="11" t="s">
        <v>80</v>
      </c>
      <c r="D6" s="11" t="s">
        <v>82</v>
      </c>
      <c r="E6" s="27" t="s">
        <v>81</v>
      </c>
      <c r="U6" s="12"/>
    </row>
    <row r="7" spans="1:21" x14ac:dyDescent="0.2">
      <c r="A7" s="16" t="s">
        <v>8</v>
      </c>
      <c r="B7" s="139"/>
      <c r="C7" s="139" t="s">
        <v>69</v>
      </c>
      <c r="D7" s="55" t="s">
        <v>69</v>
      </c>
      <c r="E7" s="28" t="s">
        <v>119</v>
      </c>
      <c r="U7" s="12"/>
    </row>
    <row r="8" spans="1:21" x14ac:dyDescent="0.2">
      <c r="A8" s="2"/>
      <c r="B8" s="35"/>
      <c r="C8" s="35"/>
      <c r="U8" s="12"/>
    </row>
    <row r="9" spans="1:21" x14ac:dyDescent="0.2">
      <c r="A9" s="6" t="s">
        <v>47</v>
      </c>
      <c r="B9" s="23">
        <v>8641310</v>
      </c>
      <c r="C9" s="23">
        <v>8641310</v>
      </c>
      <c r="D9" s="23">
        <f>B9-C9</f>
        <v>0</v>
      </c>
      <c r="E9" s="23">
        <f>IF(D9&gt;1,D9,0)</f>
        <v>0</v>
      </c>
      <c r="F9" s="8"/>
      <c r="I9" s="86"/>
    </row>
    <row r="10" spans="1:21" x14ac:dyDescent="0.2">
      <c r="A10" s="4" t="s">
        <v>48</v>
      </c>
      <c r="B10" s="23">
        <v>883377</v>
      </c>
      <c r="C10" s="23">
        <v>883377</v>
      </c>
      <c r="D10" s="23">
        <f t="shared" ref="D10:D62" si="0">B10-C10</f>
        <v>0</v>
      </c>
      <c r="E10" s="23">
        <f t="shared" ref="E10:E62" si="1">IF(D10&gt;1,D10,0)</f>
        <v>0</v>
      </c>
      <c r="F10" s="8"/>
      <c r="I10" s="86"/>
    </row>
    <row r="11" spans="1:21" x14ac:dyDescent="0.2">
      <c r="A11" s="4" t="s">
        <v>14</v>
      </c>
      <c r="B11" s="23">
        <v>3064186</v>
      </c>
      <c r="C11" s="23">
        <v>3100319</v>
      </c>
      <c r="D11" s="23">
        <f t="shared" si="0"/>
        <v>-36133</v>
      </c>
      <c r="E11" s="23">
        <f t="shared" si="1"/>
        <v>0</v>
      </c>
      <c r="F11" s="8"/>
      <c r="I11" s="86"/>
    </row>
    <row r="12" spans="1:21" x14ac:dyDescent="0.2">
      <c r="A12" s="4" t="s">
        <v>15</v>
      </c>
      <c r="B12" s="23">
        <v>305008717</v>
      </c>
      <c r="C12" s="23">
        <v>304951645</v>
      </c>
      <c r="D12" s="23">
        <f t="shared" si="0"/>
        <v>57072</v>
      </c>
      <c r="E12" s="23">
        <f t="shared" si="1"/>
        <v>57072</v>
      </c>
      <c r="F12" s="8"/>
      <c r="I12" s="86"/>
    </row>
    <row r="13" spans="1:21" x14ac:dyDescent="0.2">
      <c r="A13" s="4" t="s">
        <v>49</v>
      </c>
      <c r="B13" s="23">
        <v>3609086</v>
      </c>
      <c r="C13" s="23">
        <v>3609086</v>
      </c>
      <c r="D13" s="23">
        <f t="shared" si="0"/>
        <v>0</v>
      </c>
      <c r="E13" s="23">
        <f t="shared" si="1"/>
        <v>0</v>
      </c>
      <c r="F13" s="8"/>
      <c r="I13" s="86"/>
    </row>
    <row r="14" spans="1:21" x14ac:dyDescent="0.2">
      <c r="A14" s="4" t="s">
        <v>50</v>
      </c>
      <c r="B14" s="23">
        <v>28070133</v>
      </c>
      <c r="C14" s="23">
        <v>28070133</v>
      </c>
      <c r="D14" s="23">
        <f t="shared" si="0"/>
        <v>0</v>
      </c>
      <c r="E14" s="23">
        <f t="shared" si="1"/>
        <v>0</v>
      </c>
      <c r="F14" s="8"/>
      <c r="I14" s="86"/>
      <c r="K14" s="119"/>
    </row>
    <row r="15" spans="1:21" x14ac:dyDescent="0.2">
      <c r="A15" s="4" t="s">
        <v>16</v>
      </c>
      <c r="B15" s="23">
        <v>904892</v>
      </c>
      <c r="C15" s="23">
        <v>904963</v>
      </c>
      <c r="D15" s="23">
        <f t="shared" si="0"/>
        <v>-71</v>
      </c>
      <c r="E15" s="23">
        <f t="shared" si="1"/>
        <v>0</v>
      </c>
      <c r="F15" s="8"/>
      <c r="I15" s="86"/>
    </row>
    <row r="16" spans="1:21" x14ac:dyDescent="0.2">
      <c r="A16" s="4" t="s">
        <v>51</v>
      </c>
      <c r="B16" s="23">
        <v>3137709</v>
      </c>
      <c r="C16" s="23">
        <v>3137709</v>
      </c>
      <c r="D16" s="23">
        <f t="shared" si="0"/>
        <v>0</v>
      </c>
      <c r="E16" s="23">
        <f t="shared" si="1"/>
        <v>0</v>
      </c>
      <c r="F16" s="40"/>
      <c r="I16" s="86"/>
    </row>
    <row r="17" spans="1:9" x14ac:dyDescent="0.2">
      <c r="A17" s="4" t="s">
        <v>52</v>
      </c>
      <c r="B17" s="23">
        <v>4451439</v>
      </c>
      <c r="C17" s="23">
        <v>4451439</v>
      </c>
      <c r="D17" s="23">
        <f t="shared" si="0"/>
        <v>0</v>
      </c>
      <c r="E17" s="23">
        <f t="shared" si="1"/>
        <v>0</v>
      </c>
      <c r="F17" s="40"/>
      <c r="I17" s="86"/>
    </row>
    <row r="18" spans="1:9" x14ac:dyDescent="0.2">
      <c r="A18" s="4" t="s">
        <v>53</v>
      </c>
      <c r="B18" s="23">
        <v>5805400</v>
      </c>
      <c r="C18" s="23">
        <v>5805400</v>
      </c>
      <c r="D18" s="23">
        <f t="shared" si="0"/>
        <v>0</v>
      </c>
      <c r="E18" s="23">
        <f t="shared" si="1"/>
        <v>0</v>
      </c>
      <c r="F18" s="40"/>
      <c r="I18" s="86"/>
    </row>
    <row r="19" spans="1:9" x14ac:dyDescent="0.2">
      <c r="A19" s="4" t="s">
        <v>17</v>
      </c>
      <c r="B19" s="23">
        <v>4255931</v>
      </c>
      <c r="C19" s="23">
        <v>4254738</v>
      </c>
      <c r="D19" s="23">
        <f t="shared" si="0"/>
        <v>1193</v>
      </c>
      <c r="E19" s="23">
        <f t="shared" si="1"/>
        <v>1193</v>
      </c>
      <c r="F19" s="40"/>
      <c r="I19" s="86"/>
    </row>
    <row r="20" spans="1:9" x14ac:dyDescent="0.2">
      <c r="A20" s="4" t="s">
        <v>18</v>
      </c>
      <c r="B20" s="23">
        <v>5119306</v>
      </c>
      <c r="C20" s="23">
        <v>5107360</v>
      </c>
      <c r="D20" s="23">
        <f t="shared" si="0"/>
        <v>11946</v>
      </c>
      <c r="E20" s="23">
        <f t="shared" si="1"/>
        <v>11946</v>
      </c>
      <c r="F20" s="40"/>
      <c r="I20" s="86"/>
    </row>
    <row r="21" spans="1:9" x14ac:dyDescent="0.2">
      <c r="A21" s="4" t="s">
        <v>54</v>
      </c>
      <c r="B21" s="23">
        <v>10632814</v>
      </c>
      <c r="C21" s="23">
        <v>10632814</v>
      </c>
      <c r="D21" s="23">
        <f t="shared" si="0"/>
        <v>0</v>
      </c>
      <c r="E21" s="23">
        <f t="shared" si="1"/>
        <v>0</v>
      </c>
      <c r="F21" s="40"/>
      <c r="I21" s="86"/>
    </row>
    <row r="22" spans="1:9" x14ac:dyDescent="0.2">
      <c r="A22" s="4" t="s">
        <v>19</v>
      </c>
      <c r="B22" s="23">
        <v>6197162</v>
      </c>
      <c r="C22" s="23">
        <v>6197134</v>
      </c>
      <c r="D22" s="23">
        <f t="shared" si="0"/>
        <v>28</v>
      </c>
      <c r="E22" s="23">
        <f t="shared" si="1"/>
        <v>28</v>
      </c>
      <c r="F22" s="40"/>
      <c r="I22" s="86"/>
    </row>
    <row r="23" spans="1:9" x14ac:dyDescent="0.2">
      <c r="A23" s="4" t="s">
        <v>20</v>
      </c>
      <c r="B23" s="23">
        <v>5020606</v>
      </c>
      <c r="C23" s="23">
        <v>5006502</v>
      </c>
      <c r="D23" s="23">
        <f t="shared" si="0"/>
        <v>14104</v>
      </c>
      <c r="E23" s="23">
        <f t="shared" si="1"/>
        <v>14104</v>
      </c>
      <c r="F23" s="40"/>
      <c r="I23" s="86"/>
    </row>
    <row r="24" spans="1:9" x14ac:dyDescent="0.2">
      <c r="A24" s="4" t="s">
        <v>21</v>
      </c>
      <c r="B24" s="23">
        <v>97294508</v>
      </c>
      <c r="C24" s="23">
        <v>97361747</v>
      </c>
      <c r="D24" s="23">
        <f t="shared" si="0"/>
        <v>-67239</v>
      </c>
      <c r="E24" s="23">
        <f t="shared" si="1"/>
        <v>0</v>
      </c>
      <c r="F24" s="40"/>
      <c r="I24" s="86"/>
    </row>
    <row r="25" spans="1:9" x14ac:dyDescent="0.2">
      <c r="A25" s="4" t="s">
        <v>22</v>
      </c>
      <c r="B25" s="23">
        <v>42475381</v>
      </c>
      <c r="C25" s="23">
        <v>42475381</v>
      </c>
      <c r="D25" s="23">
        <f t="shared" si="0"/>
        <v>0</v>
      </c>
      <c r="E25" s="23">
        <f t="shared" si="1"/>
        <v>0</v>
      </c>
      <c r="F25" s="40"/>
      <c r="I25" s="86"/>
    </row>
    <row r="26" spans="1:9" x14ac:dyDescent="0.2">
      <c r="A26" s="4" t="s">
        <v>23</v>
      </c>
      <c r="B26" s="23">
        <v>2836039</v>
      </c>
      <c r="C26" s="23">
        <v>2836039</v>
      </c>
      <c r="D26" s="23">
        <f t="shared" si="0"/>
        <v>0</v>
      </c>
      <c r="E26" s="23">
        <f t="shared" si="1"/>
        <v>0</v>
      </c>
      <c r="F26" s="40"/>
      <c r="I26" s="86"/>
    </row>
    <row r="27" spans="1:9" x14ac:dyDescent="0.2">
      <c r="A27" s="4" t="s">
        <v>24</v>
      </c>
      <c r="B27" s="23">
        <v>2474846</v>
      </c>
      <c r="C27" s="23">
        <v>2474846</v>
      </c>
      <c r="D27" s="23">
        <f t="shared" si="0"/>
        <v>0</v>
      </c>
      <c r="E27" s="23">
        <f t="shared" si="1"/>
        <v>0</v>
      </c>
      <c r="F27" s="40"/>
      <c r="I27" s="86"/>
    </row>
    <row r="28" spans="1:9" x14ac:dyDescent="0.2">
      <c r="A28" s="4" t="s">
        <v>25</v>
      </c>
      <c r="B28" s="23">
        <v>1603834</v>
      </c>
      <c r="C28" s="23">
        <v>1603834</v>
      </c>
      <c r="D28" s="23">
        <f t="shared" si="0"/>
        <v>0</v>
      </c>
      <c r="E28" s="23">
        <f t="shared" si="1"/>
        <v>0</v>
      </c>
      <c r="F28" s="40"/>
      <c r="I28" s="86"/>
    </row>
    <row r="29" spans="1:9" x14ac:dyDescent="0.2">
      <c r="A29" s="4" t="s">
        <v>55</v>
      </c>
      <c r="B29" s="23">
        <v>5164185</v>
      </c>
      <c r="C29" s="23">
        <v>5164185</v>
      </c>
      <c r="D29" s="23">
        <f t="shared" si="0"/>
        <v>0</v>
      </c>
      <c r="E29" s="23">
        <f t="shared" si="1"/>
        <v>0</v>
      </c>
      <c r="F29" s="40"/>
      <c r="I29" s="86"/>
    </row>
    <row r="30" spans="1:9" x14ac:dyDescent="0.2">
      <c r="A30" s="4" t="s">
        <v>26</v>
      </c>
      <c r="B30" s="23">
        <v>31418200</v>
      </c>
      <c r="C30" s="23">
        <v>31418200</v>
      </c>
      <c r="D30" s="23">
        <f t="shared" si="0"/>
        <v>0</v>
      </c>
      <c r="E30" s="23">
        <f t="shared" si="1"/>
        <v>0</v>
      </c>
      <c r="F30" s="40"/>
      <c r="I30" s="86"/>
    </row>
    <row r="31" spans="1:9" x14ac:dyDescent="0.2">
      <c r="A31" s="4" t="s">
        <v>27</v>
      </c>
      <c r="B31" s="23">
        <v>2126584</v>
      </c>
      <c r="C31" s="23">
        <v>2110850</v>
      </c>
      <c r="D31" s="23">
        <f t="shared" si="0"/>
        <v>15734</v>
      </c>
      <c r="E31" s="23">
        <f t="shared" si="1"/>
        <v>15734</v>
      </c>
      <c r="F31" s="40"/>
      <c r="I31" s="86"/>
    </row>
    <row r="32" spans="1:9" x14ac:dyDescent="0.2">
      <c r="A32" s="4" t="s">
        <v>56</v>
      </c>
      <c r="B32" s="23">
        <v>4048356</v>
      </c>
      <c r="C32" s="23">
        <v>4048356</v>
      </c>
      <c r="D32" s="23">
        <f t="shared" si="0"/>
        <v>0</v>
      </c>
      <c r="E32" s="23">
        <f t="shared" si="1"/>
        <v>0</v>
      </c>
      <c r="F32" s="40"/>
      <c r="I32" s="86"/>
    </row>
    <row r="33" spans="1:9" x14ac:dyDescent="0.2">
      <c r="A33" s="4" t="s">
        <v>68</v>
      </c>
      <c r="B33" s="23">
        <v>70700322</v>
      </c>
      <c r="C33" s="23">
        <v>70700322</v>
      </c>
      <c r="D33" s="23">
        <f t="shared" si="0"/>
        <v>0</v>
      </c>
      <c r="E33" s="23">
        <f t="shared" si="1"/>
        <v>0</v>
      </c>
      <c r="F33" s="40"/>
      <c r="I33" s="86"/>
    </row>
    <row r="34" spans="1:9" x14ac:dyDescent="0.2">
      <c r="A34" s="4" t="s">
        <v>28</v>
      </c>
      <c r="B34" s="23">
        <v>24818498</v>
      </c>
      <c r="C34" s="23">
        <v>24817048</v>
      </c>
      <c r="D34" s="23">
        <f t="shared" si="0"/>
        <v>1450</v>
      </c>
      <c r="E34" s="23">
        <f t="shared" si="1"/>
        <v>1450</v>
      </c>
      <c r="F34" s="40"/>
      <c r="I34" s="86"/>
    </row>
    <row r="35" spans="1:9" x14ac:dyDescent="0.2">
      <c r="A35" s="4" t="s">
        <v>29</v>
      </c>
      <c r="B35" s="23">
        <v>2162393</v>
      </c>
      <c r="C35" s="23">
        <v>1908553</v>
      </c>
      <c r="D35" s="23">
        <f t="shared" si="0"/>
        <v>253840</v>
      </c>
      <c r="E35" s="23">
        <f t="shared" si="1"/>
        <v>253840</v>
      </c>
      <c r="F35" s="40"/>
      <c r="I35" s="86"/>
    </row>
    <row r="36" spans="1:9" x14ac:dyDescent="0.2">
      <c r="A36" s="4" t="s">
        <v>30</v>
      </c>
      <c r="B36" s="23">
        <v>25592051</v>
      </c>
      <c r="C36" s="23">
        <v>25591151</v>
      </c>
      <c r="D36" s="23">
        <f t="shared" si="0"/>
        <v>900</v>
      </c>
      <c r="E36" s="23">
        <f t="shared" si="1"/>
        <v>900</v>
      </c>
      <c r="F36" s="40"/>
      <c r="I36" s="86"/>
    </row>
    <row r="37" spans="1:9" x14ac:dyDescent="0.2">
      <c r="A37" s="4" t="s">
        <v>57</v>
      </c>
      <c r="B37" s="23">
        <v>5008268</v>
      </c>
      <c r="C37" s="23">
        <v>5008268</v>
      </c>
      <c r="D37" s="23">
        <f t="shared" si="0"/>
        <v>0</v>
      </c>
      <c r="E37" s="23">
        <f t="shared" si="1"/>
        <v>0</v>
      </c>
      <c r="F37" s="40"/>
      <c r="I37" s="86"/>
    </row>
    <row r="38" spans="1:9" x14ac:dyDescent="0.2">
      <c r="A38" s="4" t="s">
        <v>31</v>
      </c>
      <c r="B38" s="23">
        <v>8404788</v>
      </c>
      <c r="C38" s="23">
        <v>8401577</v>
      </c>
      <c r="D38" s="23">
        <f t="shared" si="0"/>
        <v>3211</v>
      </c>
      <c r="E38" s="23">
        <f t="shared" si="1"/>
        <v>3211</v>
      </c>
      <c r="F38" s="40"/>
      <c r="I38" s="86"/>
    </row>
    <row r="39" spans="1:9" x14ac:dyDescent="0.2">
      <c r="A39" s="4" t="s">
        <v>58</v>
      </c>
      <c r="B39" s="23">
        <v>59547544</v>
      </c>
      <c r="C39" s="23">
        <v>59547544</v>
      </c>
      <c r="D39" s="23">
        <f t="shared" si="0"/>
        <v>0</v>
      </c>
      <c r="E39" s="23">
        <f t="shared" si="1"/>
        <v>0</v>
      </c>
      <c r="F39" s="40"/>
      <c r="I39" s="86"/>
    </row>
    <row r="40" spans="1:9" x14ac:dyDescent="0.2">
      <c r="A40" s="4" t="s">
        <v>59</v>
      </c>
      <c r="B40" s="23">
        <v>33383640</v>
      </c>
      <c r="C40" s="23">
        <v>33383640</v>
      </c>
      <c r="D40" s="23">
        <f t="shared" si="0"/>
        <v>0</v>
      </c>
      <c r="E40" s="23">
        <f t="shared" si="1"/>
        <v>0</v>
      </c>
      <c r="F40" s="40"/>
      <c r="I40" s="86"/>
    </row>
    <row r="41" spans="1:9" x14ac:dyDescent="0.2">
      <c r="A41" s="4" t="s">
        <v>32</v>
      </c>
      <c r="B41" s="23">
        <v>169434815</v>
      </c>
      <c r="C41" s="23">
        <v>169434815</v>
      </c>
      <c r="D41" s="23">
        <f t="shared" si="0"/>
        <v>0</v>
      </c>
      <c r="E41" s="23">
        <f t="shared" si="1"/>
        <v>0</v>
      </c>
      <c r="F41" s="40"/>
      <c r="I41" s="86"/>
    </row>
    <row r="42" spans="1:9" x14ac:dyDescent="0.2">
      <c r="A42" s="4" t="s">
        <v>33</v>
      </c>
      <c r="B42" s="23">
        <v>12906797</v>
      </c>
      <c r="C42" s="23">
        <v>12906797</v>
      </c>
      <c r="D42" s="23">
        <f>B42-C42</f>
        <v>0</v>
      </c>
      <c r="E42" s="23">
        <f t="shared" si="1"/>
        <v>0</v>
      </c>
      <c r="F42" s="40"/>
      <c r="I42" s="86"/>
    </row>
    <row r="43" spans="1:9" x14ac:dyDescent="0.2">
      <c r="A43" s="4" t="s">
        <v>34</v>
      </c>
      <c r="B43" s="23">
        <v>8862209</v>
      </c>
      <c r="C43" s="23">
        <v>8861541</v>
      </c>
      <c r="D43" s="23">
        <f t="shared" si="0"/>
        <v>668</v>
      </c>
      <c r="E43" s="23">
        <f t="shared" si="1"/>
        <v>668</v>
      </c>
      <c r="F43" s="40"/>
      <c r="I43" s="86"/>
    </row>
    <row r="44" spans="1:9" x14ac:dyDescent="0.2">
      <c r="A44" s="4" t="s">
        <v>35</v>
      </c>
      <c r="B44" s="23">
        <v>18393361</v>
      </c>
      <c r="C44" s="23">
        <v>18392280</v>
      </c>
      <c r="D44" s="23">
        <f t="shared" si="0"/>
        <v>1081</v>
      </c>
      <c r="E44" s="23">
        <f t="shared" si="1"/>
        <v>1081</v>
      </c>
      <c r="F44" s="40"/>
      <c r="I44" s="86"/>
    </row>
    <row r="45" spans="1:9" x14ac:dyDescent="0.2">
      <c r="A45" s="4" t="s">
        <v>36</v>
      </c>
      <c r="B45" s="23">
        <v>37943347</v>
      </c>
      <c r="C45" s="23">
        <v>37815889</v>
      </c>
      <c r="D45" s="23">
        <f t="shared" si="0"/>
        <v>127458</v>
      </c>
      <c r="E45" s="23">
        <f t="shared" si="1"/>
        <v>127458</v>
      </c>
      <c r="F45" s="40"/>
      <c r="I45" s="86"/>
    </row>
    <row r="46" spans="1:9" x14ac:dyDescent="0.2">
      <c r="A46" s="4" t="s">
        <v>37</v>
      </c>
      <c r="B46" s="23">
        <v>421224</v>
      </c>
      <c r="C46" s="23">
        <v>421224</v>
      </c>
      <c r="D46" s="23">
        <f t="shared" si="0"/>
        <v>0</v>
      </c>
      <c r="E46" s="23">
        <f t="shared" si="1"/>
        <v>0</v>
      </c>
      <c r="F46" s="40"/>
      <c r="I46" s="86"/>
    </row>
    <row r="47" spans="1:9" x14ac:dyDescent="0.2">
      <c r="A47" s="4" t="s">
        <v>38</v>
      </c>
      <c r="B47" s="23">
        <v>6085863</v>
      </c>
      <c r="C47" s="23">
        <v>6085863</v>
      </c>
      <c r="D47" s="23">
        <f t="shared" si="0"/>
        <v>0</v>
      </c>
      <c r="E47" s="23">
        <f t="shared" si="1"/>
        <v>0</v>
      </c>
      <c r="F47" s="40"/>
      <c r="I47" s="86"/>
    </row>
    <row r="48" spans="1:9" x14ac:dyDescent="0.2">
      <c r="A48" s="4" t="s">
        <v>60</v>
      </c>
      <c r="B48" s="23">
        <v>988911</v>
      </c>
      <c r="C48" s="23">
        <v>988911</v>
      </c>
      <c r="D48" s="23">
        <f t="shared" si="0"/>
        <v>0</v>
      </c>
      <c r="E48" s="23">
        <f t="shared" si="1"/>
        <v>0</v>
      </c>
      <c r="F48" s="40"/>
      <c r="I48" s="86"/>
    </row>
    <row r="49" spans="1:9" x14ac:dyDescent="0.2">
      <c r="A49" s="4" t="s">
        <v>116</v>
      </c>
      <c r="B49" s="23">
        <v>3783809</v>
      </c>
      <c r="C49" s="23">
        <v>3783809</v>
      </c>
      <c r="D49" s="23">
        <f t="shared" si="0"/>
        <v>0</v>
      </c>
      <c r="E49" s="23">
        <f t="shared" si="1"/>
        <v>0</v>
      </c>
      <c r="F49" s="40"/>
      <c r="I49" s="86"/>
    </row>
    <row r="50" spans="1:9" x14ac:dyDescent="0.2">
      <c r="A50" s="4" t="s">
        <v>39</v>
      </c>
      <c r="B50" s="23">
        <v>11422246</v>
      </c>
      <c r="C50" s="23">
        <v>11421835</v>
      </c>
      <c r="D50" s="23">
        <f t="shared" si="0"/>
        <v>411</v>
      </c>
      <c r="E50" s="23">
        <f t="shared" si="1"/>
        <v>411</v>
      </c>
      <c r="F50" s="40"/>
      <c r="I50" s="86"/>
    </row>
    <row r="51" spans="1:9" x14ac:dyDescent="0.2">
      <c r="A51" s="4" t="s">
        <v>40</v>
      </c>
      <c r="B51" s="23">
        <v>1322313</v>
      </c>
      <c r="C51" s="23">
        <v>1322313</v>
      </c>
      <c r="D51" s="23">
        <f t="shared" si="0"/>
        <v>0</v>
      </c>
      <c r="E51" s="23">
        <f t="shared" si="1"/>
        <v>0</v>
      </c>
      <c r="F51" s="40"/>
      <c r="I51" s="86"/>
    </row>
    <row r="52" spans="1:9" x14ac:dyDescent="0.2">
      <c r="A52" s="4" t="s">
        <v>61</v>
      </c>
      <c r="B52" s="23">
        <v>4312641</v>
      </c>
      <c r="C52" s="23">
        <v>4312641</v>
      </c>
      <c r="D52" s="23">
        <f t="shared" si="0"/>
        <v>0</v>
      </c>
      <c r="E52" s="23">
        <f t="shared" si="1"/>
        <v>0</v>
      </c>
      <c r="F52" s="40"/>
      <c r="I52" s="86"/>
    </row>
    <row r="53" spans="1:9" x14ac:dyDescent="0.2">
      <c r="A53" s="4" t="s">
        <v>62</v>
      </c>
      <c r="B53" s="23">
        <v>8414965</v>
      </c>
      <c r="C53" s="23">
        <v>8414965</v>
      </c>
      <c r="D53" s="23">
        <f t="shared" si="0"/>
        <v>0</v>
      </c>
      <c r="E53" s="23">
        <f>IF(D53&gt;1,D53,0)</f>
        <v>0</v>
      </c>
      <c r="F53" s="40"/>
      <c r="I53" s="86"/>
    </row>
    <row r="54" spans="1:9" x14ac:dyDescent="0.2">
      <c r="A54" s="4" t="s">
        <v>41</v>
      </c>
      <c r="B54" s="23">
        <v>648712</v>
      </c>
      <c r="C54" s="23">
        <v>644752</v>
      </c>
      <c r="D54" s="23">
        <f t="shared" si="0"/>
        <v>3960</v>
      </c>
      <c r="E54" s="23">
        <f t="shared" si="1"/>
        <v>3960</v>
      </c>
      <c r="F54" s="40"/>
      <c r="I54" s="86"/>
    </row>
    <row r="55" spans="1:9" x14ac:dyDescent="0.2">
      <c r="A55" s="4" t="s">
        <v>42</v>
      </c>
      <c r="B55" s="23">
        <v>3506177</v>
      </c>
      <c r="C55" s="23">
        <v>3506145</v>
      </c>
      <c r="D55" s="23">
        <f t="shared" si="0"/>
        <v>32</v>
      </c>
      <c r="E55" s="23">
        <f t="shared" si="1"/>
        <v>32</v>
      </c>
      <c r="F55" s="40"/>
      <c r="I55" s="86"/>
    </row>
    <row r="56" spans="1:9" x14ac:dyDescent="0.2">
      <c r="A56" s="4" t="s">
        <v>43</v>
      </c>
      <c r="B56" s="23">
        <v>4665550</v>
      </c>
      <c r="C56" s="23">
        <v>4664908</v>
      </c>
      <c r="D56" s="23">
        <f t="shared" si="0"/>
        <v>642</v>
      </c>
      <c r="E56" s="23">
        <f t="shared" si="1"/>
        <v>642</v>
      </c>
      <c r="F56" s="40"/>
      <c r="I56" s="86"/>
    </row>
    <row r="57" spans="1:9" x14ac:dyDescent="0.2">
      <c r="A57" s="4" t="s">
        <v>44</v>
      </c>
      <c r="B57" s="23">
        <v>3340450</v>
      </c>
      <c r="C57" s="23">
        <v>3339930</v>
      </c>
      <c r="D57" s="23">
        <f t="shared" si="0"/>
        <v>520</v>
      </c>
      <c r="E57" s="23">
        <f t="shared" si="1"/>
        <v>520</v>
      </c>
      <c r="F57" s="40"/>
      <c r="I57" s="86"/>
    </row>
    <row r="58" spans="1:9" x14ac:dyDescent="0.2">
      <c r="A58" s="4" t="s">
        <v>45</v>
      </c>
      <c r="B58" s="23">
        <v>1172927</v>
      </c>
      <c r="C58" s="23">
        <v>1171512</v>
      </c>
      <c r="D58" s="23">
        <f t="shared" si="0"/>
        <v>1415</v>
      </c>
      <c r="E58" s="23">
        <f t="shared" si="1"/>
        <v>1415</v>
      </c>
      <c r="F58" s="41"/>
      <c r="I58" s="86"/>
    </row>
    <row r="59" spans="1:9" x14ac:dyDescent="0.2">
      <c r="A59" s="4" t="s">
        <v>63</v>
      </c>
      <c r="B59" s="23">
        <v>4029676</v>
      </c>
      <c r="C59" s="23">
        <v>4029676</v>
      </c>
      <c r="D59" s="23">
        <f t="shared" si="0"/>
        <v>0</v>
      </c>
      <c r="E59" s="23">
        <f t="shared" si="1"/>
        <v>0</v>
      </c>
      <c r="F59" s="40"/>
      <c r="I59" s="86"/>
    </row>
    <row r="60" spans="1:9" x14ac:dyDescent="0.2">
      <c r="A60" s="4" t="s">
        <v>64</v>
      </c>
      <c r="B60" s="23">
        <v>25517475</v>
      </c>
      <c r="C60" s="23">
        <v>25517475</v>
      </c>
      <c r="D60" s="23">
        <f t="shared" si="0"/>
        <v>0</v>
      </c>
      <c r="E60" s="23">
        <f t="shared" si="1"/>
        <v>0</v>
      </c>
      <c r="F60" s="40"/>
      <c r="I60" s="86"/>
    </row>
    <row r="61" spans="1:9" x14ac:dyDescent="0.2">
      <c r="A61" s="4" t="s">
        <v>65</v>
      </c>
      <c r="B61" s="23">
        <v>7976728</v>
      </c>
      <c r="C61" s="23">
        <v>7976728</v>
      </c>
      <c r="D61" s="23">
        <f t="shared" si="0"/>
        <v>0</v>
      </c>
      <c r="E61" s="23">
        <f t="shared" si="1"/>
        <v>0</v>
      </c>
      <c r="F61" s="40"/>
      <c r="I61" s="86"/>
    </row>
    <row r="62" spans="1:9" x14ac:dyDescent="0.2">
      <c r="A62" s="4" t="s">
        <v>117</v>
      </c>
      <c r="B62" s="23">
        <v>2513258</v>
      </c>
      <c r="C62" s="23">
        <v>2513258</v>
      </c>
      <c r="D62" s="23">
        <f t="shared" si="0"/>
        <v>0</v>
      </c>
      <c r="E62" s="23">
        <f t="shared" si="1"/>
        <v>0</v>
      </c>
      <c r="F62" s="8"/>
      <c r="I62" s="86"/>
    </row>
    <row r="63" spans="1:9" x14ac:dyDescent="0.2">
      <c r="A63" s="2"/>
    </row>
    <row r="64" spans="1:9" ht="13.5" thickBot="1" x14ac:dyDescent="0.25">
      <c r="A64" s="17" t="s">
        <v>87</v>
      </c>
      <c r="B64" s="25">
        <f>SUM(B9:B63)</f>
        <v>1151524959</v>
      </c>
      <c r="C64" s="25">
        <f>SUM(C9:C63)</f>
        <v>1151132737</v>
      </c>
      <c r="D64" s="25">
        <f>SUM(D9:D63)</f>
        <v>392222</v>
      </c>
      <c r="E64" s="25">
        <f>SUM(E9:E63)</f>
        <v>495665</v>
      </c>
    </row>
    <row r="65" ht="13.5" thickTop="1" x14ac:dyDescent="0.2"/>
  </sheetData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topLeftCell="A10" workbookViewId="0">
      <selection activeCell="D52" sqref="D52"/>
    </sheetView>
  </sheetViews>
  <sheetFormatPr defaultRowHeight="12.75" x14ac:dyDescent="0.2"/>
  <cols>
    <col min="1" max="1" width="25.7109375" customWidth="1"/>
    <col min="2" max="3" width="14.7109375" customWidth="1"/>
    <col min="4" max="4" width="18.5703125" customWidth="1"/>
    <col min="5" max="5" width="12.85546875" style="34" bestFit="1" customWidth="1"/>
    <col min="6" max="6" width="14" bestFit="1" customWidth="1"/>
  </cols>
  <sheetData>
    <row r="1" spans="1:18" x14ac:dyDescent="0.2">
      <c r="A1" s="2" t="s">
        <v>71</v>
      </c>
    </row>
    <row r="2" spans="1:18" x14ac:dyDescent="0.2">
      <c r="A2" s="33" t="s">
        <v>177</v>
      </c>
    </row>
    <row r="3" spans="1:18" x14ac:dyDescent="0.2">
      <c r="A3" s="33" t="s">
        <v>176</v>
      </c>
      <c r="B3" s="54"/>
      <c r="C3" s="54"/>
      <c r="D3" s="20" t="s">
        <v>128</v>
      </c>
    </row>
    <row r="4" spans="1:18" x14ac:dyDescent="0.2">
      <c r="A4" s="3"/>
      <c r="B4" s="20" t="s">
        <v>126</v>
      </c>
      <c r="C4" s="20" t="s">
        <v>127</v>
      </c>
      <c r="D4" s="83" t="s">
        <v>142</v>
      </c>
    </row>
    <row r="5" spans="1:18" x14ac:dyDescent="0.2">
      <c r="A5" s="14"/>
      <c r="B5" s="21" t="s">
        <v>70</v>
      </c>
      <c r="C5" s="21" t="s">
        <v>84</v>
      </c>
      <c r="D5" s="29" t="s">
        <v>76</v>
      </c>
    </row>
    <row r="6" spans="1:18" x14ac:dyDescent="0.2">
      <c r="A6" s="15" t="s">
        <v>0</v>
      </c>
      <c r="B6" s="18" t="s">
        <v>78</v>
      </c>
      <c r="C6" s="18" t="s">
        <v>85</v>
      </c>
      <c r="D6" s="30" t="s">
        <v>78</v>
      </c>
      <c r="R6" s="12"/>
    </row>
    <row r="7" spans="1:18" x14ac:dyDescent="0.2">
      <c r="A7" s="16" t="s">
        <v>8</v>
      </c>
      <c r="B7" s="22" t="s">
        <v>77</v>
      </c>
      <c r="C7" s="22" t="s">
        <v>83</v>
      </c>
      <c r="D7" s="31" t="s">
        <v>77</v>
      </c>
      <c r="R7" s="12"/>
    </row>
    <row r="8" spans="1:18" x14ac:dyDescent="0.2">
      <c r="A8" s="2"/>
      <c r="B8" s="37" t="s">
        <v>130</v>
      </c>
      <c r="R8" s="12"/>
    </row>
    <row r="9" spans="1:18" x14ac:dyDescent="0.2">
      <c r="A9" s="6" t="s">
        <v>47</v>
      </c>
      <c r="B9" s="23">
        <v>672286</v>
      </c>
      <c r="C9" s="23">
        <f>'ATTACHMENT A Adj State Owes '!E9</f>
        <v>0</v>
      </c>
      <c r="D9" s="23">
        <f>B9-C9</f>
        <v>672286</v>
      </c>
      <c r="F9" s="8"/>
    </row>
    <row r="10" spans="1:18" x14ac:dyDescent="0.2">
      <c r="A10" s="4" t="s">
        <v>48</v>
      </c>
      <c r="B10" s="84">
        <v>32684</v>
      </c>
      <c r="C10" s="23">
        <f>'ATTACHMENT A Adj State Owes '!E10</f>
        <v>0</v>
      </c>
      <c r="D10" s="23">
        <f t="shared" ref="D10:D62" si="0">B10-C10</f>
        <v>32684</v>
      </c>
      <c r="F10" s="8"/>
    </row>
    <row r="11" spans="1:18" x14ac:dyDescent="0.2">
      <c r="A11" s="4" t="s">
        <v>14</v>
      </c>
      <c r="B11" s="84">
        <v>1152978</v>
      </c>
      <c r="C11" s="23">
        <f>'ATTACHMENT A Adj State Owes '!E11</f>
        <v>0</v>
      </c>
      <c r="D11" s="23">
        <f t="shared" si="0"/>
        <v>1152978</v>
      </c>
      <c r="F11" s="8"/>
    </row>
    <row r="12" spans="1:18" x14ac:dyDescent="0.2">
      <c r="A12" s="4" t="s">
        <v>15</v>
      </c>
      <c r="B12" s="84">
        <v>7707712</v>
      </c>
      <c r="C12" s="23">
        <f>'ATTACHMENT A Adj State Owes '!E12</f>
        <v>57072</v>
      </c>
      <c r="D12" s="23">
        <f>B12-C12</f>
        <v>7650640</v>
      </c>
      <c r="F12" s="8"/>
    </row>
    <row r="13" spans="1:18" x14ac:dyDescent="0.2">
      <c r="A13" s="4" t="s">
        <v>49</v>
      </c>
      <c r="B13" s="84">
        <v>2363986</v>
      </c>
      <c r="C13" s="23">
        <f>'ATTACHMENT A Adj State Owes '!E13</f>
        <v>0</v>
      </c>
      <c r="D13" s="23">
        <f t="shared" si="0"/>
        <v>2363986</v>
      </c>
      <c r="F13" s="8"/>
    </row>
    <row r="14" spans="1:18" x14ac:dyDescent="0.2">
      <c r="A14" s="4" t="s">
        <v>50</v>
      </c>
      <c r="B14" s="84">
        <v>13433187</v>
      </c>
      <c r="C14" s="23">
        <f>'ATTACHMENT A Adj State Owes '!E14</f>
        <v>0</v>
      </c>
      <c r="D14" s="23">
        <f t="shared" si="0"/>
        <v>13433187</v>
      </c>
      <c r="F14" s="8"/>
    </row>
    <row r="15" spans="1:18" x14ac:dyDescent="0.2">
      <c r="A15" s="4" t="s">
        <v>16</v>
      </c>
      <c r="B15" s="84">
        <v>9609</v>
      </c>
      <c r="C15" s="23">
        <f>'ATTACHMENT A Adj State Owes '!E15</f>
        <v>0</v>
      </c>
      <c r="D15" s="23">
        <f t="shared" si="0"/>
        <v>9609</v>
      </c>
      <c r="F15" s="8"/>
    </row>
    <row r="16" spans="1:18" x14ac:dyDescent="0.2">
      <c r="A16" s="4" t="s">
        <v>51</v>
      </c>
      <c r="B16" s="84">
        <v>169888</v>
      </c>
      <c r="C16" s="23">
        <f>'ATTACHMENT A Adj State Owes '!E16</f>
        <v>0</v>
      </c>
      <c r="D16" s="23">
        <f t="shared" si="0"/>
        <v>169888</v>
      </c>
      <c r="F16" s="8"/>
    </row>
    <row r="17" spans="1:6" x14ac:dyDescent="0.2">
      <c r="A17" s="4" t="s">
        <v>52</v>
      </c>
      <c r="B17" s="84">
        <v>258904</v>
      </c>
      <c r="C17" s="23">
        <f>'ATTACHMENT A Adj State Owes '!E17</f>
        <v>0</v>
      </c>
      <c r="D17" s="23">
        <f t="shared" si="0"/>
        <v>258904</v>
      </c>
      <c r="F17" s="8"/>
    </row>
    <row r="18" spans="1:6" x14ac:dyDescent="0.2">
      <c r="A18" s="4" t="s">
        <v>53</v>
      </c>
      <c r="B18" s="84">
        <v>471312</v>
      </c>
      <c r="C18" s="23">
        <f>'ATTACHMENT A Adj State Owes '!E18</f>
        <v>0</v>
      </c>
      <c r="D18" s="23">
        <f t="shared" si="0"/>
        <v>471312</v>
      </c>
      <c r="F18" s="8"/>
    </row>
    <row r="19" spans="1:6" x14ac:dyDescent="0.2">
      <c r="A19" s="4" t="s">
        <v>17</v>
      </c>
      <c r="B19" s="84">
        <v>20955</v>
      </c>
      <c r="C19" s="23">
        <f>'ATTACHMENT A Adj State Owes '!E19</f>
        <v>1193</v>
      </c>
      <c r="D19" s="23">
        <f t="shared" si="0"/>
        <v>19762</v>
      </c>
      <c r="F19" s="8"/>
    </row>
    <row r="20" spans="1:6" x14ac:dyDescent="0.2">
      <c r="A20" s="4" t="s">
        <v>18</v>
      </c>
      <c r="B20" s="84">
        <v>324823</v>
      </c>
      <c r="C20" s="23">
        <f>'ATTACHMENT A Adj State Owes '!E20</f>
        <v>11946</v>
      </c>
      <c r="D20" s="23">
        <f t="shared" si="0"/>
        <v>312877</v>
      </c>
      <c r="F20" s="8"/>
    </row>
    <row r="21" spans="1:6" x14ac:dyDescent="0.2">
      <c r="A21" s="4" t="s">
        <v>54</v>
      </c>
      <c r="B21" s="84">
        <v>172033</v>
      </c>
      <c r="C21" s="23">
        <f>'ATTACHMENT A Adj State Owes '!E21</f>
        <v>0</v>
      </c>
      <c r="D21" s="23">
        <f t="shared" si="0"/>
        <v>172033</v>
      </c>
      <c r="F21" s="8"/>
    </row>
    <row r="22" spans="1:6" x14ac:dyDescent="0.2">
      <c r="A22" s="4" t="s">
        <v>19</v>
      </c>
      <c r="B22" s="84">
        <v>2431</v>
      </c>
      <c r="C22" s="23">
        <f>'ATTACHMENT A Adj State Owes '!E22</f>
        <v>28</v>
      </c>
      <c r="D22" s="23">
        <f t="shared" si="0"/>
        <v>2403</v>
      </c>
      <c r="F22" s="8"/>
    </row>
    <row r="23" spans="1:6" x14ac:dyDescent="0.2">
      <c r="A23" s="4" t="s">
        <v>20</v>
      </c>
      <c r="B23" s="84">
        <v>218380</v>
      </c>
      <c r="C23" s="23">
        <f>'ATTACHMENT A Adj State Owes '!E23</f>
        <v>14104</v>
      </c>
      <c r="D23" s="23">
        <f t="shared" si="0"/>
        <v>204276</v>
      </c>
      <c r="F23" s="8"/>
    </row>
    <row r="24" spans="1:6" x14ac:dyDescent="0.2">
      <c r="A24" s="4" t="s">
        <v>21</v>
      </c>
      <c r="B24" s="84">
        <v>9229971</v>
      </c>
      <c r="C24" s="23">
        <f>'ATTACHMENT A Adj State Owes '!E24</f>
        <v>0</v>
      </c>
      <c r="D24" s="23">
        <f t="shared" si="0"/>
        <v>9229971</v>
      </c>
      <c r="F24" s="8"/>
    </row>
    <row r="25" spans="1:6" x14ac:dyDescent="0.2">
      <c r="A25" s="4" t="s">
        <v>22</v>
      </c>
      <c r="B25" s="84">
        <v>28237</v>
      </c>
      <c r="C25" s="23">
        <f>'ATTACHMENT A Adj State Owes '!E25</f>
        <v>0</v>
      </c>
      <c r="D25" s="23">
        <f t="shared" si="0"/>
        <v>28237</v>
      </c>
      <c r="F25" s="8"/>
    </row>
    <row r="26" spans="1:6" x14ac:dyDescent="0.2">
      <c r="A26" s="4" t="s">
        <v>23</v>
      </c>
      <c r="B26" s="84">
        <v>0</v>
      </c>
      <c r="C26" s="23">
        <f>'ATTACHMENT A Adj State Owes '!E26</f>
        <v>0</v>
      </c>
      <c r="D26" s="23">
        <f t="shared" si="0"/>
        <v>0</v>
      </c>
      <c r="F26" s="8"/>
    </row>
    <row r="27" spans="1:6" x14ac:dyDescent="0.2">
      <c r="A27" s="4" t="s">
        <v>24</v>
      </c>
      <c r="B27" s="84">
        <v>0</v>
      </c>
      <c r="C27" s="23">
        <f>'ATTACHMENT A Adj State Owes '!E27</f>
        <v>0</v>
      </c>
      <c r="D27" s="23">
        <f t="shared" si="0"/>
        <v>0</v>
      </c>
      <c r="F27" s="8"/>
    </row>
    <row r="28" spans="1:6" x14ac:dyDescent="0.2">
      <c r="A28" s="4" t="s">
        <v>25</v>
      </c>
      <c r="B28" s="84">
        <v>0</v>
      </c>
      <c r="C28" s="23">
        <f>'ATTACHMENT A Adj State Owes '!E28</f>
        <v>0</v>
      </c>
      <c r="D28" s="23">
        <f t="shared" si="0"/>
        <v>0</v>
      </c>
      <c r="F28" s="8"/>
    </row>
    <row r="29" spans="1:6" x14ac:dyDescent="0.2">
      <c r="A29" s="4" t="s">
        <v>55</v>
      </c>
      <c r="B29" s="84">
        <v>779425</v>
      </c>
      <c r="C29" s="23">
        <f>'ATTACHMENT A Adj State Owes '!E29</f>
        <v>0</v>
      </c>
      <c r="D29" s="23">
        <f t="shared" si="0"/>
        <v>779425</v>
      </c>
      <c r="F29" s="8"/>
    </row>
    <row r="30" spans="1:6" x14ac:dyDescent="0.2">
      <c r="A30" s="4" t="s">
        <v>26</v>
      </c>
      <c r="B30" s="84">
        <v>0</v>
      </c>
      <c r="C30" s="23">
        <f>'ATTACHMENT A Adj State Owes '!E30</f>
        <v>0</v>
      </c>
      <c r="D30" s="23">
        <f t="shared" si="0"/>
        <v>0</v>
      </c>
      <c r="F30" s="8"/>
    </row>
    <row r="31" spans="1:6" x14ac:dyDescent="0.2">
      <c r="A31" s="4" t="s">
        <v>27</v>
      </c>
      <c r="B31" s="84">
        <v>209246</v>
      </c>
      <c r="C31" s="23">
        <f>'ATTACHMENT A Adj State Owes '!E31</f>
        <v>15734</v>
      </c>
      <c r="D31" s="23">
        <f t="shared" si="0"/>
        <v>193512</v>
      </c>
      <c r="F31" s="8"/>
    </row>
    <row r="32" spans="1:6" x14ac:dyDescent="0.2">
      <c r="A32" s="4" t="s">
        <v>56</v>
      </c>
      <c r="B32" s="84">
        <v>3059737</v>
      </c>
      <c r="C32" s="23">
        <f>'ATTACHMENT A Adj State Owes '!E32</f>
        <v>0</v>
      </c>
      <c r="D32" s="23">
        <f t="shared" si="0"/>
        <v>3059737</v>
      </c>
      <c r="F32" s="8"/>
    </row>
    <row r="33" spans="1:6" x14ac:dyDescent="0.2">
      <c r="A33" s="4" t="s">
        <v>68</v>
      </c>
      <c r="B33" s="84">
        <v>0</v>
      </c>
      <c r="C33" s="23">
        <f>'ATTACHMENT A Adj State Owes '!E33</f>
        <v>0</v>
      </c>
      <c r="D33" s="23">
        <f t="shared" si="0"/>
        <v>0</v>
      </c>
      <c r="F33" s="8"/>
    </row>
    <row r="34" spans="1:6" x14ac:dyDescent="0.2">
      <c r="A34" s="4" t="s">
        <v>28</v>
      </c>
      <c r="B34" s="84">
        <v>5401</v>
      </c>
      <c r="C34" s="23">
        <f>'ATTACHMENT A Adj State Owes '!E34</f>
        <v>1450</v>
      </c>
      <c r="D34" s="23">
        <f t="shared" si="0"/>
        <v>3951</v>
      </c>
      <c r="F34" s="8"/>
    </row>
    <row r="35" spans="1:6" x14ac:dyDescent="0.2">
      <c r="A35" s="4" t="s">
        <v>29</v>
      </c>
      <c r="B35" s="84">
        <v>698627</v>
      </c>
      <c r="C35" s="23">
        <f>'ATTACHMENT A Adj State Owes '!E35</f>
        <v>253840</v>
      </c>
      <c r="D35" s="23">
        <f t="shared" si="0"/>
        <v>444787</v>
      </c>
      <c r="F35" s="8"/>
    </row>
    <row r="36" spans="1:6" x14ac:dyDescent="0.2">
      <c r="A36" s="4" t="s">
        <v>30</v>
      </c>
      <c r="B36" s="84">
        <v>1372393</v>
      </c>
      <c r="C36" s="23">
        <f>'ATTACHMENT A Adj State Owes '!E36</f>
        <v>900</v>
      </c>
      <c r="D36" s="23">
        <f t="shared" si="0"/>
        <v>1371493</v>
      </c>
      <c r="F36" s="8"/>
    </row>
    <row r="37" spans="1:6" x14ac:dyDescent="0.2">
      <c r="A37" s="4" t="s">
        <v>57</v>
      </c>
      <c r="B37" s="84">
        <v>3142996</v>
      </c>
      <c r="C37" s="23">
        <f>'ATTACHMENT A Adj State Owes '!E37</f>
        <v>0</v>
      </c>
      <c r="D37" s="23">
        <f t="shared" si="0"/>
        <v>3142996</v>
      </c>
      <c r="F37" s="8"/>
    </row>
    <row r="38" spans="1:6" x14ac:dyDescent="0.2">
      <c r="A38" s="4" t="s">
        <v>31</v>
      </c>
      <c r="B38" s="84">
        <v>66113</v>
      </c>
      <c r="C38" s="23">
        <f>'ATTACHMENT A Adj State Owes '!E38</f>
        <v>3211</v>
      </c>
      <c r="D38" s="23">
        <f t="shared" si="0"/>
        <v>62902</v>
      </c>
      <c r="F38" s="8"/>
    </row>
    <row r="39" spans="1:6" x14ac:dyDescent="0.2">
      <c r="A39" s="4" t="s">
        <v>58</v>
      </c>
      <c r="B39" s="84">
        <v>18129102</v>
      </c>
      <c r="C39" s="23">
        <f>'ATTACHMENT A Adj State Owes '!E39</f>
        <v>0</v>
      </c>
      <c r="D39" s="23">
        <f t="shared" si="0"/>
        <v>18129102</v>
      </c>
      <c r="F39" s="8"/>
    </row>
    <row r="40" spans="1:6" x14ac:dyDescent="0.2">
      <c r="A40" s="4" t="s">
        <v>59</v>
      </c>
      <c r="B40" s="84">
        <v>12413615</v>
      </c>
      <c r="C40" s="23">
        <f>'ATTACHMENT A Adj State Owes '!E40</f>
        <v>0</v>
      </c>
      <c r="D40" s="23">
        <f t="shared" si="0"/>
        <v>12413615</v>
      </c>
      <c r="F40" s="8"/>
    </row>
    <row r="41" spans="1:6" x14ac:dyDescent="0.2">
      <c r="A41" s="4" t="s">
        <v>32</v>
      </c>
      <c r="B41" s="84">
        <v>0</v>
      </c>
      <c r="C41" s="23">
        <f>'ATTACHMENT A Adj State Owes '!E41</f>
        <v>0</v>
      </c>
      <c r="D41" s="23">
        <f t="shared" si="0"/>
        <v>0</v>
      </c>
      <c r="F41" s="8"/>
    </row>
    <row r="42" spans="1:6" x14ac:dyDescent="0.2">
      <c r="A42" s="4" t="s">
        <v>33</v>
      </c>
      <c r="B42" s="84">
        <v>0</v>
      </c>
      <c r="C42" s="23">
        <f>'ATTACHMENT A Adj State Owes '!E42</f>
        <v>0</v>
      </c>
      <c r="D42" s="23">
        <f t="shared" si="0"/>
        <v>0</v>
      </c>
      <c r="F42" s="8"/>
    </row>
    <row r="43" spans="1:6" x14ac:dyDescent="0.2">
      <c r="A43" s="4" t="s">
        <v>34</v>
      </c>
      <c r="B43" s="84">
        <v>16777</v>
      </c>
      <c r="C43" s="23">
        <f>'ATTACHMENT A Adj State Owes '!E43</f>
        <v>668</v>
      </c>
      <c r="D43" s="23">
        <f t="shared" si="0"/>
        <v>16109</v>
      </c>
      <c r="F43" s="8"/>
    </row>
    <row r="44" spans="1:6" x14ac:dyDescent="0.2">
      <c r="A44" s="4" t="s">
        <v>35</v>
      </c>
      <c r="B44" s="84">
        <v>125666</v>
      </c>
      <c r="C44" s="23">
        <f>'ATTACHMENT A Adj State Owes '!E44</f>
        <v>1081</v>
      </c>
      <c r="D44" s="23">
        <f t="shared" si="0"/>
        <v>124585</v>
      </c>
      <c r="F44" s="8"/>
    </row>
    <row r="45" spans="1:6" x14ac:dyDescent="0.2">
      <c r="A45" s="4" t="s">
        <v>36</v>
      </c>
      <c r="B45" s="84">
        <v>579963</v>
      </c>
      <c r="C45" s="23">
        <f>'ATTACHMENT A Adj State Owes '!E45</f>
        <v>127458</v>
      </c>
      <c r="D45" s="23">
        <f t="shared" si="0"/>
        <v>452505</v>
      </c>
      <c r="F45" s="8"/>
    </row>
    <row r="46" spans="1:6" x14ac:dyDescent="0.2">
      <c r="A46" s="4" t="s">
        <v>37</v>
      </c>
      <c r="B46" s="84">
        <v>0</v>
      </c>
      <c r="C46" s="23">
        <f>'ATTACHMENT A Adj State Owes '!E46</f>
        <v>0</v>
      </c>
      <c r="D46" s="23">
        <f t="shared" si="0"/>
        <v>0</v>
      </c>
      <c r="F46" s="8"/>
    </row>
    <row r="47" spans="1:6" x14ac:dyDescent="0.2">
      <c r="A47" s="4" t="s">
        <v>38</v>
      </c>
      <c r="B47" s="84">
        <v>0</v>
      </c>
      <c r="C47" s="23">
        <f>'ATTACHMENT A Adj State Owes '!E47</f>
        <v>0</v>
      </c>
      <c r="D47" s="23">
        <f t="shared" si="0"/>
        <v>0</v>
      </c>
      <c r="F47" s="8"/>
    </row>
    <row r="48" spans="1:6" x14ac:dyDescent="0.2">
      <c r="A48" s="4" t="s">
        <v>60</v>
      </c>
      <c r="B48" s="84">
        <v>682935</v>
      </c>
      <c r="C48" s="23">
        <f>'ATTACHMENT A Adj State Owes '!E48</f>
        <v>0</v>
      </c>
      <c r="D48" s="23">
        <f t="shared" si="0"/>
        <v>682935</v>
      </c>
      <c r="F48" s="8"/>
    </row>
    <row r="49" spans="1:6" x14ac:dyDescent="0.2">
      <c r="A49" s="4" t="s">
        <v>116</v>
      </c>
      <c r="B49" s="84">
        <v>0</v>
      </c>
      <c r="C49" s="23">
        <f>'ATTACHMENT A Adj State Owes '!E49</f>
        <v>0</v>
      </c>
      <c r="D49" s="23">
        <f t="shared" si="0"/>
        <v>0</v>
      </c>
      <c r="F49" s="8"/>
    </row>
    <row r="50" spans="1:6" x14ac:dyDescent="0.2">
      <c r="A50" s="4" t="s">
        <v>39</v>
      </c>
      <c r="B50" s="84">
        <v>47701</v>
      </c>
      <c r="C50" s="23">
        <f>'ATTACHMENT A Adj State Owes '!E50</f>
        <v>411</v>
      </c>
      <c r="D50" s="23">
        <f t="shared" si="0"/>
        <v>47290</v>
      </c>
      <c r="F50" s="8"/>
    </row>
    <row r="51" spans="1:6" x14ac:dyDescent="0.2">
      <c r="A51" s="4" t="s">
        <v>40</v>
      </c>
      <c r="B51" s="84">
        <v>0</v>
      </c>
      <c r="C51" s="23">
        <f>'ATTACHMENT A Adj State Owes '!E51</f>
        <v>0</v>
      </c>
      <c r="D51" s="23">
        <f t="shared" si="0"/>
        <v>0</v>
      </c>
      <c r="F51" s="8"/>
    </row>
    <row r="52" spans="1:6" x14ac:dyDescent="0.2">
      <c r="A52" s="4" t="s">
        <v>61</v>
      </c>
      <c r="B52" s="84">
        <v>0</v>
      </c>
      <c r="C52" s="23">
        <f>'ATTACHMENT A Adj State Owes '!E52</f>
        <v>0</v>
      </c>
      <c r="D52" s="23">
        <f t="shared" si="0"/>
        <v>0</v>
      </c>
      <c r="F52" s="8"/>
    </row>
    <row r="53" spans="1:6" x14ac:dyDescent="0.2">
      <c r="A53" s="4" t="s">
        <v>62</v>
      </c>
      <c r="B53" s="84">
        <v>4886894</v>
      </c>
      <c r="C53" s="23">
        <f>'ATTACHMENT A Adj State Owes '!E53</f>
        <v>0</v>
      </c>
      <c r="D53" s="23">
        <f t="shared" si="0"/>
        <v>4886894</v>
      </c>
      <c r="F53" s="8"/>
    </row>
    <row r="54" spans="1:6" x14ac:dyDescent="0.2">
      <c r="A54" s="4" t="s">
        <v>41</v>
      </c>
      <c r="B54" s="84">
        <v>20003</v>
      </c>
      <c r="C54" s="23">
        <f>'ATTACHMENT A Adj State Owes '!E54</f>
        <v>3960</v>
      </c>
      <c r="D54" s="23">
        <f t="shared" si="0"/>
        <v>16043</v>
      </c>
      <c r="F54" s="8"/>
    </row>
    <row r="55" spans="1:6" x14ac:dyDescent="0.2">
      <c r="A55" s="4" t="s">
        <v>42</v>
      </c>
      <c r="B55" s="84">
        <v>9465</v>
      </c>
      <c r="C55" s="23">
        <f>'ATTACHMENT A Adj State Owes '!E55</f>
        <v>32</v>
      </c>
      <c r="D55" s="23">
        <f t="shared" si="0"/>
        <v>9433</v>
      </c>
      <c r="F55" s="8"/>
    </row>
    <row r="56" spans="1:6" x14ac:dyDescent="0.2">
      <c r="A56" s="4" t="s">
        <v>43</v>
      </c>
      <c r="B56" s="84">
        <v>19001</v>
      </c>
      <c r="C56" s="23">
        <f>'ATTACHMENT A Adj State Owes '!E56</f>
        <v>642</v>
      </c>
      <c r="D56" s="23">
        <f t="shared" si="0"/>
        <v>18359</v>
      </c>
      <c r="F56" s="8"/>
    </row>
    <row r="57" spans="1:6" x14ac:dyDescent="0.2">
      <c r="A57" s="4" t="s">
        <v>44</v>
      </c>
      <c r="B57" s="84">
        <v>947</v>
      </c>
      <c r="C57" s="23">
        <f>'ATTACHMENT A Adj State Owes '!E57</f>
        <v>520</v>
      </c>
      <c r="D57" s="23">
        <f t="shared" si="0"/>
        <v>427</v>
      </c>
      <c r="F57" s="8"/>
    </row>
    <row r="58" spans="1:6" x14ac:dyDescent="0.2">
      <c r="A58" s="4" t="s">
        <v>45</v>
      </c>
      <c r="B58" s="84">
        <v>6341</v>
      </c>
      <c r="C58" s="23">
        <f>'ATTACHMENT A Adj State Owes '!E58</f>
        <v>1415</v>
      </c>
      <c r="D58" s="23">
        <f t="shared" si="0"/>
        <v>4926</v>
      </c>
      <c r="F58" s="8"/>
    </row>
    <row r="59" spans="1:6" x14ac:dyDescent="0.2">
      <c r="A59" s="4" t="s">
        <v>63</v>
      </c>
      <c r="B59" s="84">
        <v>1492806</v>
      </c>
      <c r="C59" s="23">
        <f>'ATTACHMENT A Adj State Owes '!E59</f>
        <v>0</v>
      </c>
      <c r="D59" s="23">
        <f t="shared" si="0"/>
        <v>1492806</v>
      </c>
      <c r="F59" s="8"/>
    </row>
    <row r="60" spans="1:6" x14ac:dyDescent="0.2">
      <c r="A60" s="4" t="s">
        <v>64</v>
      </c>
      <c r="B60" s="84">
        <v>777821</v>
      </c>
      <c r="C60" s="23">
        <f>'ATTACHMENT A Adj State Owes '!E60</f>
        <v>0</v>
      </c>
      <c r="D60" s="23">
        <f t="shared" si="0"/>
        <v>777821</v>
      </c>
      <c r="F60" s="8"/>
    </row>
    <row r="61" spans="1:6" x14ac:dyDescent="0.2">
      <c r="A61" s="4" t="s">
        <v>65</v>
      </c>
      <c r="B61" s="84">
        <v>2384401</v>
      </c>
      <c r="C61" s="23">
        <f>'ATTACHMENT A Adj State Owes '!E61</f>
        <v>0</v>
      </c>
      <c r="D61" s="23">
        <f t="shared" si="0"/>
        <v>2384401</v>
      </c>
      <c r="F61" s="8"/>
    </row>
    <row r="62" spans="1:6" x14ac:dyDescent="0.2">
      <c r="A62" s="4" t="s">
        <v>117</v>
      </c>
      <c r="B62" s="84">
        <v>1571875</v>
      </c>
      <c r="C62" s="23">
        <f>'ATTACHMENT A Adj State Owes '!E62</f>
        <v>0</v>
      </c>
      <c r="D62" s="23">
        <f t="shared" si="0"/>
        <v>1571875</v>
      </c>
      <c r="F62" s="8"/>
    </row>
    <row r="63" spans="1:6" x14ac:dyDescent="0.2">
      <c r="A63" s="2"/>
    </row>
    <row r="64" spans="1:6" ht="13.5" thickBot="1" x14ac:dyDescent="0.25">
      <c r="A64" s="17" t="s">
        <v>87</v>
      </c>
      <c r="B64" s="24">
        <f>SUM(B9:B63)</f>
        <v>88768627</v>
      </c>
      <c r="C64" s="24">
        <f>SUM(C9:C62)</f>
        <v>495665</v>
      </c>
      <c r="D64" s="24">
        <f>SUM(D9:D62)</f>
        <v>88272962</v>
      </c>
    </row>
    <row r="65" ht="13.5" thickTop="1" x14ac:dyDescent="0.2"/>
  </sheetData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DA45-A656-46C0-8EAD-1A4C926A12F1}">
  <sheetPr>
    <pageSetUpPr fitToPage="1"/>
  </sheetPr>
  <dimension ref="A1:N6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7" sqref="P17"/>
    </sheetView>
  </sheetViews>
  <sheetFormatPr defaultRowHeight="12.75" x14ac:dyDescent="0.2"/>
  <cols>
    <col min="1" max="1" width="25.7109375" bestFit="1" customWidth="1"/>
    <col min="2" max="2" width="12.140625" customWidth="1"/>
    <col min="3" max="3" width="12.42578125" bestFit="1" customWidth="1"/>
    <col min="4" max="4" width="11.85546875" bestFit="1" customWidth="1"/>
    <col min="5" max="5" width="13.85546875" bestFit="1" customWidth="1"/>
    <col min="6" max="6" width="13.85546875" customWidth="1"/>
    <col min="7" max="7" width="12.28515625" bestFit="1" customWidth="1"/>
    <col min="8" max="8" width="12.5703125" bestFit="1" customWidth="1"/>
    <col min="9" max="9" width="14.42578125" bestFit="1" customWidth="1"/>
    <col min="10" max="11" width="13.85546875" customWidth="1"/>
    <col min="12" max="12" width="14.7109375" bestFit="1" customWidth="1"/>
    <col min="13" max="13" width="12.5703125" customWidth="1"/>
  </cols>
  <sheetData>
    <row r="1" spans="1:13" x14ac:dyDescent="0.2">
      <c r="A1" s="2" t="s">
        <v>71</v>
      </c>
    </row>
    <row r="2" spans="1:13" x14ac:dyDescent="0.2">
      <c r="A2" s="33" t="s">
        <v>178</v>
      </c>
    </row>
    <row r="3" spans="1:13" x14ac:dyDescent="0.2">
      <c r="A3" s="54" t="s">
        <v>179</v>
      </c>
      <c r="D3" s="37" t="s">
        <v>171</v>
      </c>
      <c r="H3" s="56" t="s">
        <v>184</v>
      </c>
    </row>
    <row r="4" spans="1:13" x14ac:dyDescent="0.2">
      <c r="A4" s="18" t="s">
        <v>147</v>
      </c>
      <c r="B4" s="18" t="s">
        <v>148</v>
      </c>
      <c r="C4" s="18" t="s">
        <v>149</v>
      </c>
      <c r="D4" s="18" t="s">
        <v>150</v>
      </c>
      <c r="E4" s="18" t="s">
        <v>151</v>
      </c>
      <c r="F4" s="18" t="s">
        <v>152</v>
      </c>
      <c r="G4" s="18" t="s">
        <v>153</v>
      </c>
      <c r="H4" s="18" t="s">
        <v>154</v>
      </c>
      <c r="I4" s="18" t="s">
        <v>155</v>
      </c>
      <c r="J4" s="77" t="s">
        <v>156</v>
      </c>
      <c r="K4" s="77" t="s">
        <v>181</v>
      </c>
      <c r="L4" s="77" t="s">
        <v>182</v>
      </c>
    </row>
    <row r="5" spans="1:13" x14ac:dyDescent="0.2">
      <c r="A5" s="18"/>
      <c r="B5" s="18"/>
      <c r="C5" s="18"/>
      <c r="D5" s="88" t="s">
        <v>172</v>
      </c>
      <c r="E5" s="89">
        <f>5960</f>
        <v>5960</v>
      </c>
      <c r="F5" s="89">
        <v>342</v>
      </c>
      <c r="G5" s="89">
        <v>16</v>
      </c>
      <c r="H5" s="90">
        <f>ROUND((E5+F5)*0.23,0)</f>
        <v>1449</v>
      </c>
      <c r="I5" s="18"/>
      <c r="J5" s="18"/>
      <c r="K5" s="18"/>
      <c r="L5" s="18"/>
    </row>
    <row r="6" spans="1:13" ht="63.75" x14ac:dyDescent="0.2">
      <c r="A6" s="46" t="s">
        <v>157</v>
      </c>
      <c r="B6" s="53" t="s">
        <v>158</v>
      </c>
      <c r="C6" s="53" t="s">
        <v>159</v>
      </c>
      <c r="D6" s="46" t="s">
        <v>160</v>
      </c>
      <c r="E6" s="53" t="s">
        <v>161</v>
      </c>
      <c r="F6" s="53" t="s">
        <v>183</v>
      </c>
      <c r="G6" s="53" t="s">
        <v>162</v>
      </c>
      <c r="H6" s="53" t="s">
        <v>163</v>
      </c>
      <c r="I6" s="53" t="s">
        <v>164</v>
      </c>
      <c r="J6" s="53" t="s">
        <v>145</v>
      </c>
      <c r="K6" s="53" t="s">
        <v>180</v>
      </c>
      <c r="L6" s="53" t="s">
        <v>146</v>
      </c>
      <c r="M6" s="57"/>
    </row>
    <row r="7" spans="1:13" x14ac:dyDescent="0.2">
      <c r="A7" t="s">
        <v>47</v>
      </c>
      <c r="B7" s="54">
        <v>1558.5</v>
      </c>
      <c r="C7" s="99">
        <v>307.55</v>
      </c>
      <c r="D7" s="92">
        <f>B7-C7</f>
        <v>1250.95</v>
      </c>
      <c r="E7" s="93">
        <f>D7*$E$5</f>
        <v>7455662</v>
      </c>
      <c r="F7" s="93">
        <f>D7*$F$5</f>
        <v>427824.9</v>
      </c>
      <c r="G7" s="93">
        <f>D7*$G$5</f>
        <v>20015.2</v>
      </c>
      <c r="H7" s="94">
        <v>0</v>
      </c>
      <c r="I7" s="95">
        <f t="shared" ref="I7:I38" si="0">D7*H7</f>
        <v>0</v>
      </c>
      <c r="J7" s="100">
        <v>707057</v>
      </c>
      <c r="K7" s="100">
        <v>151148</v>
      </c>
      <c r="L7" s="122">
        <f t="shared" ref="L7:L38" si="1">-(E7+F7+G7+I7+J7+K7)</f>
        <v>-8761707.1000000015</v>
      </c>
      <c r="M7" s="52"/>
    </row>
    <row r="8" spans="1:13" x14ac:dyDescent="0.2">
      <c r="A8" t="s">
        <v>48</v>
      </c>
      <c r="B8" s="54">
        <v>153.29</v>
      </c>
      <c r="C8" s="99">
        <v>11</v>
      </c>
      <c r="D8" s="92">
        <f t="shared" ref="D8:D60" si="2">B8-C8</f>
        <v>142.29</v>
      </c>
      <c r="E8" s="52">
        <f t="shared" ref="E8:E60" si="3">D8*$E$5</f>
        <v>848048.39999999991</v>
      </c>
      <c r="F8" s="52">
        <f>D8*$F$5</f>
        <v>48663.18</v>
      </c>
      <c r="G8" s="52">
        <f t="shared" ref="G8:G60" si="4">D8*$G$5</f>
        <v>2276.64</v>
      </c>
      <c r="H8" s="96">
        <v>0</v>
      </c>
      <c r="I8" s="87">
        <f t="shared" si="0"/>
        <v>0</v>
      </c>
      <c r="J8" s="87">
        <v>0</v>
      </c>
      <c r="K8" s="87"/>
      <c r="L8" s="122">
        <f t="shared" si="1"/>
        <v>-898988.22</v>
      </c>
      <c r="M8" s="52"/>
    </row>
    <row r="9" spans="1:13" x14ac:dyDescent="0.2">
      <c r="A9" t="s">
        <v>14</v>
      </c>
      <c r="B9" s="54">
        <v>815.98</v>
      </c>
      <c r="C9" s="99">
        <v>185.4</v>
      </c>
      <c r="D9" s="92">
        <f t="shared" si="2"/>
        <v>630.58000000000004</v>
      </c>
      <c r="E9" s="52">
        <f t="shared" si="3"/>
        <v>3758256.8000000003</v>
      </c>
      <c r="F9" s="52">
        <f t="shared" ref="F9:F59" si="5">D9*$F$5</f>
        <v>215658.36000000002</v>
      </c>
      <c r="G9" s="52">
        <f t="shared" si="4"/>
        <v>10089.280000000001</v>
      </c>
      <c r="H9" s="96">
        <v>490.0806392313537</v>
      </c>
      <c r="I9" s="87">
        <f t="shared" si="0"/>
        <v>309035.04948650702</v>
      </c>
      <c r="J9" s="87">
        <v>63592</v>
      </c>
      <c r="K9" s="87">
        <v>-33000</v>
      </c>
      <c r="L9" s="122">
        <f t="shared" si="1"/>
        <v>-4323631.4894865071</v>
      </c>
      <c r="M9" s="52"/>
    </row>
    <row r="10" spans="1:13" x14ac:dyDescent="0.2">
      <c r="A10" t="s">
        <v>15</v>
      </c>
      <c r="B10" s="54">
        <v>72460.22</v>
      </c>
      <c r="C10" s="99">
        <v>40901.519999999997</v>
      </c>
      <c r="D10" s="92">
        <f t="shared" si="2"/>
        <v>31558.700000000004</v>
      </c>
      <c r="E10" s="52">
        <f t="shared" si="3"/>
        <v>188089852.00000003</v>
      </c>
      <c r="F10" s="52">
        <f t="shared" si="5"/>
        <v>10793075.400000002</v>
      </c>
      <c r="G10" s="52">
        <f t="shared" si="4"/>
        <v>504939.20000000007</v>
      </c>
      <c r="H10" s="96">
        <v>1389.3955055615343</v>
      </c>
      <c r="I10" s="87">
        <f t="shared" si="0"/>
        <v>43847515.941364795</v>
      </c>
      <c r="J10" s="87">
        <v>19673631</v>
      </c>
      <c r="K10" s="87"/>
      <c r="L10" s="122">
        <f t="shared" si="1"/>
        <v>-262909013.54136482</v>
      </c>
      <c r="M10" s="52"/>
    </row>
    <row r="11" spans="1:13" x14ac:dyDescent="0.2">
      <c r="A11" t="s">
        <v>49</v>
      </c>
      <c r="B11" s="54">
        <v>999.51</v>
      </c>
      <c r="C11" s="99">
        <v>295.25</v>
      </c>
      <c r="D11" s="92">
        <f t="shared" si="2"/>
        <v>704.26</v>
      </c>
      <c r="E11" s="52">
        <f t="shared" si="3"/>
        <v>4197389.5999999996</v>
      </c>
      <c r="F11" s="52">
        <f t="shared" si="5"/>
        <v>240856.91999999998</v>
      </c>
      <c r="G11" s="52">
        <f t="shared" si="4"/>
        <v>11268.16</v>
      </c>
      <c r="H11" s="96">
        <v>0</v>
      </c>
      <c r="I11" s="87">
        <f t="shared" si="0"/>
        <v>0</v>
      </c>
      <c r="J11" s="87">
        <v>59345</v>
      </c>
      <c r="K11" s="87">
        <v>587</v>
      </c>
      <c r="L11" s="122">
        <f t="shared" si="1"/>
        <v>-4509446.68</v>
      </c>
      <c r="M11" s="52"/>
    </row>
    <row r="12" spans="1:13" x14ac:dyDescent="0.2">
      <c r="A12" t="s">
        <v>50</v>
      </c>
      <c r="B12" s="54">
        <v>6945</v>
      </c>
      <c r="C12" s="99">
        <v>1647.25</v>
      </c>
      <c r="D12" s="92">
        <f t="shared" si="2"/>
        <v>5297.75</v>
      </c>
      <c r="E12" s="52">
        <f t="shared" si="3"/>
        <v>31574590</v>
      </c>
      <c r="F12" s="52">
        <f t="shared" si="5"/>
        <v>1811830.5</v>
      </c>
      <c r="G12" s="52">
        <f t="shared" si="4"/>
        <v>84764</v>
      </c>
      <c r="H12" s="96">
        <v>0</v>
      </c>
      <c r="I12" s="87">
        <f t="shared" si="0"/>
        <v>0</v>
      </c>
      <c r="J12" s="87">
        <v>88952</v>
      </c>
      <c r="K12" s="87"/>
      <c r="L12" s="122">
        <f t="shared" si="1"/>
        <v>-33560136.5</v>
      </c>
      <c r="M12" s="52"/>
    </row>
    <row r="13" spans="1:13" x14ac:dyDescent="0.2">
      <c r="A13" t="s">
        <v>16</v>
      </c>
      <c r="B13" s="54">
        <v>282.63</v>
      </c>
      <c r="C13" s="99">
        <v>100.8</v>
      </c>
      <c r="D13" s="92">
        <f t="shared" si="2"/>
        <v>181.82999999999998</v>
      </c>
      <c r="E13" s="52">
        <f t="shared" si="3"/>
        <v>1083706.7999999998</v>
      </c>
      <c r="F13" s="52">
        <f t="shared" si="5"/>
        <v>62185.859999999993</v>
      </c>
      <c r="G13" s="52">
        <f t="shared" si="4"/>
        <v>2909.2799999999997</v>
      </c>
      <c r="H13" s="96">
        <v>1449</v>
      </c>
      <c r="I13" s="87">
        <f t="shared" si="0"/>
        <v>263471.67</v>
      </c>
      <c r="J13" s="87">
        <v>297562</v>
      </c>
      <c r="K13" s="87">
        <v>-186000</v>
      </c>
      <c r="L13" s="122">
        <f t="shared" si="1"/>
        <v>-1523835.6099999999</v>
      </c>
      <c r="M13" s="52"/>
    </row>
    <row r="14" spans="1:13" x14ac:dyDescent="0.2">
      <c r="A14" t="s">
        <v>51</v>
      </c>
      <c r="B14" s="54">
        <v>553.48</v>
      </c>
      <c r="C14" s="99">
        <v>127.75</v>
      </c>
      <c r="D14" s="92">
        <f t="shared" si="2"/>
        <v>425.73</v>
      </c>
      <c r="E14" s="52">
        <f t="shared" si="3"/>
        <v>2537350.8000000003</v>
      </c>
      <c r="F14" s="52">
        <f t="shared" si="5"/>
        <v>145599.66</v>
      </c>
      <c r="G14" s="52">
        <f t="shared" si="4"/>
        <v>6811.68</v>
      </c>
      <c r="H14" s="96">
        <v>0</v>
      </c>
      <c r="I14" s="87">
        <f t="shared" si="0"/>
        <v>0</v>
      </c>
      <c r="J14" s="87">
        <v>39603</v>
      </c>
      <c r="K14" s="87"/>
      <c r="L14" s="122">
        <f t="shared" si="1"/>
        <v>-2729365.1400000006</v>
      </c>
      <c r="M14" s="52"/>
    </row>
    <row r="15" spans="1:13" x14ac:dyDescent="0.2">
      <c r="A15" t="s">
        <v>52</v>
      </c>
      <c r="B15" s="54">
        <v>788.21</v>
      </c>
      <c r="C15" s="99">
        <v>69.3</v>
      </c>
      <c r="D15" s="92">
        <f t="shared" si="2"/>
        <v>718.91000000000008</v>
      </c>
      <c r="E15" s="52">
        <f t="shared" si="3"/>
        <v>4284703.6000000006</v>
      </c>
      <c r="F15" s="52">
        <f t="shared" si="5"/>
        <v>245867.22000000003</v>
      </c>
      <c r="G15" s="52">
        <f t="shared" si="4"/>
        <v>11502.560000000001</v>
      </c>
      <c r="H15" s="96">
        <v>0</v>
      </c>
      <c r="I15" s="87">
        <f t="shared" si="0"/>
        <v>0</v>
      </c>
      <c r="J15" s="87">
        <v>0</v>
      </c>
      <c r="K15" s="87"/>
      <c r="L15" s="122">
        <f t="shared" si="1"/>
        <v>-4542073.38</v>
      </c>
      <c r="M15" s="52"/>
    </row>
    <row r="16" spans="1:13" x14ac:dyDescent="0.2">
      <c r="A16" t="s">
        <v>53</v>
      </c>
      <c r="B16" s="54">
        <v>1050.32</v>
      </c>
      <c r="C16" s="99">
        <v>294.25</v>
      </c>
      <c r="D16" s="92">
        <f t="shared" si="2"/>
        <v>756.06999999999994</v>
      </c>
      <c r="E16" s="52">
        <f t="shared" si="3"/>
        <v>4506177.1999999993</v>
      </c>
      <c r="F16" s="52">
        <f t="shared" si="5"/>
        <v>258575.93999999997</v>
      </c>
      <c r="G16" s="52">
        <f t="shared" si="4"/>
        <v>12097.119999999999</v>
      </c>
      <c r="H16" s="96">
        <v>0</v>
      </c>
      <c r="I16" s="87">
        <f t="shared" si="0"/>
        <v>0</v>
      </c>
      <c r="J16" s="87">
        <v>515820</v>
      </c>
      <c r="K16" s="87">
        <v>400000</v>
      </c>
      <c r="L16" s="122">
        <f t="shared" si="1"/>
        <v>-5692670.2599999998</v>
      </c>
      <c r="M16" s="52"/>
    </row>
    <row r="17" spans="1:14" x14ac:dyDescent="0.2">
      <c r="A17" t="s">
        <v>17</v>
      </c>
      <c r="B17" s="54">
        <v>898.56</v>
      </c>
      <c r="C17" s="99">
        <v>356.05</v>
      </c>
      <c r="D17" s="92">
        <f t="shared" si="2"/>
        <v>542.51</v>
      </c>
      <c r="E17" s="52">
        <f t="shared" si="3"/>
        <v>3233359.6</v>
      </c>
      <c r="F17" s="52">
        <f t="shared" si="5"/>
        <v>185538.41999999998</v>
      </c>
      <c r="G17" s="52">
        <f t="shared" si="4"/>
        <v>8680.16</v>
      </c>
      <c r="H17" s="96">
        <v>1339.3084490740741</v>
      </c>
      <c r="I17" s="87">
        <f t="shared" si="0"/>
        <v>726588.22670717596</v>
      </c>
      <c r="J17" s="87">
        <v>132095</v>
      </c>
      <c r="K17" s="87"/>
      <c r="L17" s="122">
        <f t="shared" si="1"/>
        <v>-4286261.406707176</v>
      </c>
      <c r="M17" s="52"/>
    </row>
    <row r="18" spans="1:14" x14ac:dyDescent="0.2">
      <c r="A18" t="s">
        <v>18</v>
      </c>
      <c r="B18" s="54">
        <v>987.87</v>
      </c>
      <c r="C18" s="99">
        <v>223.13</v>
      </c>
      <c r="D18" s="92">
        <f t="shared" si="2"/>
        <v>764.74</v>
      </c>
      <c r="E18" s="52">
        <f t="shared" si="3"/>
        <v>4557850.4000000004</v>
      </c>
      <c r="F18" s="52">
        <f t="shared" si="5"/>
        <v>261541.08000000002</v>
      </c>
      <c r="G18" s="52">
        <f t="shared" si="4"/>
        <v>12235.84</v>
      </c>
      <c r="H18" s="96">
        <v>299.27925739216698</v>
      </c>
      <c r="I18" s="87">
        <f t="shared" si="0"/>
        <v>228870.81929808579</v>
      </c>
      <c r="J18" s="87">
        <v>104202</v>
      </c>
      <c r="K18" s="87"/>
      <c r="L18" s="122">
        <f t="shared" si="1"/>
        <v>-5164700.1392980861</v>
      </c>
      <c r="M18" s="52"/>
    </row>
    <row r="19" spans="1:14" x14ac:dyDescent="0.2">
      <c r="A19" t="s">
        <v>54</v>
      </c>
      <c r="B19" s="54">
        <v>1808.04</v>
      </c>
      <c r="C19" s="99">
        <v>662.14</v>
      </c>
      <c r="D19" s="92">
        <f t="shared" si="2"/>
        <v>1145.9000000000001</v>
      </c>
      <c r="E19" s="52">
        <f t="shared" si="3"/>
        <v>6829564.0000000009</v>
      </c>
      <c r="F19" s="52">
        <f t="shared" si="5"/>
        <v>391897.80000000005</v>
      </c>
      <c r="G19" s="52">
        <f t="shared" si="4"/>
        <v>18334.400000000001</v>
      </c>
      <c r="H19" s="96">
        <v>0</v>
      </c>
      <c r="I19" s="87">
        <f t="shared" si="0"/>
        <v>0</v>
      </c>
      <c r="J19" s="87">
        <v>1211716</v>
      </c>
      <c r="K19" s="87"/>
      <c r="L19" s="122">
        <f t="shared" si="1"/>
        <v>-8451512.2000000011</v>
      </c>
      <c r="M19" s="52"/>
    </row>
    <row r="20" spans="1:14" x14ac:dyDescent="0.2">
      <c r="A20" t="s">
        <v>19</v>
      </c>
      <c r="B20" s="54">
        <v>1214.18</v>
      </c>
      <c r="C20" s="99">
        <v>173.82</v>
      </c>
      <c r="D20" s="92">
        <f t="shared" si="2"/>
        <v>1040.3600000000001</v>
      </c>
      <c r="E20" s="52">
        <f t="shared" si="3"/>
        <v>6200545.6000000006</v>
      </c>
      <c r="F20" s="52">
        <f t="shared" si="5"/>
        <v>355803.12000000005</v>
      </c>
      <c r="G20" s="52">
        <f t="shared" si="4"/>
        <v>16645.760000000002</v>
      </c>
      <c r="H20" s="96">
        <v>1350.9850269317562</v>
      </c>
      <c r="I20" s="87">
        <f t="shared" si="0"/>
        <v>1405510.7826187222</v>
      </c>
      <c r="J20" s="87">
        <v>347119</v>
      </c>
      <c r="K20" s="87">
        <v>100123</v>
      </c>
      <c r="L20" s="122">
        <f t="shared" si="1"/>
        <v>-8425747.2626187224</v>
      </c>
      <c r="M20" s="52"/>
    </row>
    <row r="21" spans="1:14" x14ac:dyDescent="0.2">
      <c r="A21" t="s">
        <v>20</v>
      </c>
      <c r="B21" s="54">
        <v>1008.28</v>
      </c>
      <c r="C21" s="99">
        <v>392.15</v>
      </c>
      <c r="D21" s="92">
        <f t="shared" si="2"/>
        <v>616.13</v>
      </c>
      <c r="E21" s="52">
        <f t="shared" si="3"/>
        <v>3672134.8</v>
      </c>
      <c r="F21" s="52">
        <f t="shared" si="5"/>
        <v>210716.46</v>
      </c>
      <c r="G21" s="52">
        <f t="shared" si="4"/>
        <v>9858.08</v>
      </c>
      <c r="H21" s="96">
        <v>892.01511484904984</v>
      </c>
      <c r="I21" s="87">
        <f t="shared" si="0"/>
        <v>549597.27271194512</v>
      </c>
      <c r="J21" s="87">
        <v>527442</v>
      </c>
      <c r="K21" s="87">
        <v>152212</v>
      </c>
      <c r="L21" s="122">
        <f t="shared" si="1"/>
        <v>-5121960.6127119446</v>
      </c>
      <c r="M21" s="52"/>
    </row>
    <row r="22" spans="1:14" x14ac:dyDescent="0.2">
      <c r="A22" t="s">
        <v>21</v>
      </c>
      <c r="B22" s="54">
        <v>24052.9</v>
      </c>
      <c r="C22" s="99">
        <v>11507.19</v>
      </c>
      <c r="D22" s="92">
        <f t="shared" si="2"/>
        <v>12545.710000000001</v>
      </c>
      <c r="E22" s="52">
        <f t="shared" si="3"/>
        <v>74772431.600000009</v>
      </c>
      <c r="F22" s="52">
        <f t="shared" si="5"/>
        <v>4290632.82</v>
      </c>
      <c r="G22" s="52">
        <f t="shared" si="4"/>
        <v>200731.36000000002</v>
      </c>
      <c r="H22" s="96">
        <v>749.00693887223576</v>
      </c>
      <c r="I22" s="87">
        <f t="shared" si="0"/>
        <v>9396823.8430787977</v>
      </c>
      <c r="J22" s="87">
        <v>10379485</v>
      </c>
      <c r="K22" s="87"/>
      <c r="L22" s="122">
        <f t="shared" si="1"/>
        <v>-99040104.623078808</v>
      </c>
      <c r="M22" s="52"/>
    </row>
    <row r="23" spans="1:14" x14ac:dyDescent="0.2">
      <c r="A23" s="54" t="s">
        <v>22</v>
      </c>
      <c r="B23" s="54">
        <v>7130.59</v>
      </c>
      <c r="C23" s="99">
        <v>262.25</v>
      </c>
      <c r="D23" s="120">
        <f t="shared" si="2"/>
        <v>6868.34</v>
      </c>
      <c r="E23" s="52">
        <f t="shared" si="3"/>
        <v>40935306.399999999</v>
      </c>
      <c r="F23" s="52">
        <f t="shared" si="5"/>
        <v>2348972.2800000003</v>
      </c>
      <c r="G23" s="52">
        <f t="shared" si="4"/>
        <v>109893.44</v>
      </c>
      <c r="H23" s="87">
        <v>72.90055942074919</v>
      </c>
      <c r="I23" s="87">
        <f t="shared" si="0"/>
        <v>500705.82829190849</v>
      </c>
      <c r="J23" s="87">
        <v>73692</v>
      </c>
      <c r="K23" s="87"/>
      <c r="L23" s="122">
        <f t="shared" si="1"/>
        <v>-43968569.948291905</v>
      </c>
      <c r="M23" s="52"/>
      <c r="N23" s="58"/>
    </row>
    <row r="24" spans="1:14" x14ac:dyDescent="0.2">
      <c r="A24" t="s">
        <v>23</v>
      </c>
      <c r="B24" s="54">
        <v>702.09</v>
      </c>
      <c r="C24" s="99">
        <v>237.75</v>
      </c>
      <c r="D24" s="120">
        <f t="shared" si="2"/>
        <v>464.34000000000003</v>
      </c>
      <c r="E24" s="52">
        <f t="shared" si="3"/>
        <v>2767466.4000000004</v>
      </c>
      <c r="F24" s="52">
        <f t="shared" si="5"/>
        <v>158804.28</v>
      </c>
      <c r="G24" s="52">
        <f t="shared" si="4"/>
        <v>7429.4400000000005</v>
      </c>
      <c r="H24" s="87">
        <v>634.32038627526379</v>
      </c>
      <c r="I24" s="87">
        <f t="shared" si="0"/>
        <v>294540.32816305599</v>
      </c>
      <c r="J24" s="87">
        <v>164523</v>
      </c>
      <c r="K24" s="87"/>
      <c r="L24" s="122">
        <f t="shared" si="1"/>
        <v>-3392763.4481630563</v>
      </c>
      <c r="M24" s="52"/>
    </row>
    <row r="25" spans="1:14" x14ac:dyDescent="0.2">
      <c r="A25" t="s">
        <v>24</v>
      </c>
      <c r="B25" s="54">
        <v>458.23</v>
      </c>
      <c r="C25" s="99">
        <v>107.1</v>
      </c>
      <c r="D25" s="120">
        <f t="shared" si="2"/>
        <v>351.13</v>
      </c>
      <c r="E25" s="52">
        <f t="shared" si="3"/>
        <v>2092734.8</v>
      </c>
      <c r="F25" s="52">
        <f t="shared" si="5"/>
        <v>120086.45999999999</v>
      </c>
      <c r="G25" s="52">
        <f t="shared" si="4"/>
        <v>5618.08</v>
      </c>
      <c r="H25" s="87">
        <v>1295.7466774327302</v>
      </c>
      <c r="I25" s="87">
        <f t="shared" si="0"/>
        <v>454975.53084695456</v>
      </c>
      <c r="J25" s="87">
        <v>0</v>
      </c>
      <c r="K25" s="87"/>
      <c r="L25" s="122">
        <f t="shared" si="1"/>
        <v>-2673414.8708469551</v>
      </c>
      <c r="M25" s="52"/>
    </row>
    <row r="26" spans="1:14" x14ac:dyDescent="0.2">
      <c r="A26" t="s">
        <v>25</v>
      </c>
      <c r="B26" s="54">
        <v>275.5</v>
      </c>
      <c r="C26" s="99">
        <v>65</v>
      </c>
      <c r="D26" s="120">
        <f t="shared" si="2"/>
        <v>210.5</v>
      </c>
      <c r="E26" s="52">
        <f t="shared" si="3"/>
        <v>1254580</v>
      </c>
      <c r="F26" s="52">
        <f t="shared" si="5"/>
        <v>71991</v>
      </c>
      <c r="G26" s="52">
        <f t="shared" si="4"/>
        <v>3368</v>
      </c>
      <c r="H26" s="87">
        <v>228.83484573502722</v>
      </c>
      <c r="I26" s="87">
        <f t="shared" si="0"/>
        <v>48169.735027223229</v>
      </c>
      <c r="J26" s="87">
        <v>0</v>
      </c>
      <c r="K26" s="87"/>
      <c r="L26" s="122">
        <f t="shared" si="1"/>
        <v>-1378108.7350272231</v>
      </c>
      <c r="M26" s="52"/>
    </row>
    <row r="27" spans="1:14" x14ac:dyDescent="0.2">
      <c r="A27" t="s">
        <v>55</v>
      </c>
      <c r="B27" s="54">
        <v>994.58</v>
      </c>
      <c r="C27" s="99">
        <v>156.55000000000001</v>
      </c>
      <c r="D27" s="92">
        <f t="shared" si="2"/>
        <v>838.03</v>
      </c>
      <c r="E27" s="52">
        <f t="shared" si="3"/>
        <v>4994658.8</v>
      </c>
      <c r="F27" s="52">
        <f t="shared" si="5"/>
        <v>286606.26</v>
      </c>
      <c r="G27" s="52">
        <f t="shared" si="4"/>
        <v>13408.48</v>
      </c>
      <c r="H27" s="96">
        <v>0</v>
      </c>
      <c r="I27" s="87">
        <f t="shared" si="0"/>
        <v>0</v>
      </c>
      <c r="J27" s="87">
        <v>36633</v>
      </c>
      <c r="K27" s="87"/>
      <c r="L27" s="122">
        <f t="shared" si="1"/>
        <v>-5331306.54</v>
      </c>
      <c r="M27" s="52"/>
    </row>
    <row r="28" spans="1:14" x14ac:dyDescent="0.2">
      <c r="A28" t="s">
        <v>26</v>
      </c>
      <c r="B28" s="54">
        <v>8192.2900000000009</v>
      </c>
      <c r="C28" s="99">
        <v>3921.06</v>
      </c>
      <c r="D28" s="92">
        <f t="shared" si="2"/>
        <v>4271.2300000000014</v>
      </c>
      <c r="E28" s="52">
        <f t="shared" si="3"/>
        <v>25456530.800000008</v>
      </c>
      <c r="F28" s="52">
        <f t="shared" si="5"/>
        <v>1460760.6600000004</v>
      </c>
      <c r="G28" s="52">
        <f t="shared" si="4"/>
        <v>68339.680000000022</v>
      </c>
      <c r="H28" s="96">
        <v>1449</v>
      </c>
      <c r="I28" s="87">
        <f t="shared" si="0"/>
        <v>6189012.2700000023</v>
      </c>
      <c r="J28" s="87">
        <v>2611426</v>
      </c>
      <c r="K28" s="87">
        <v>341016</v>
      </c>
      <c r="L28" s="122">
        <f t="shared" si="1"/>
        <v>-36127085.410000011</v>
      </c>
      <c r="M28" s="52"/>
    </row>
    <row r="29" spans="1:14" x14ac:dyDescent="0.2">
      <c r="A29" t="s">
        <v>27</v>
      </c>
      <c r="B29" s="54">
        <v>402.1</v>
      </c>
      <c r="C29" s="99">
        <v>107.5</v>
      </c>
      <c r="D29" s="92">
        <f t="shared" si="2"/>
        <v>294.60000000000002</v>
      </c>
      <c r="E29" s="52">
        <f t="shared" si="3"/>
        <v>1755816.0000000002</v>
      </c>
      <c r="F29" s="52">
        <f t="shared" si="5"/>
        <v>100753.20000000001</v>
      </c>
      <c r="G29" s="52">
        <f t="shared" si="4"/>
        <v>4713.6000000000004</v>
      </c>
      <c r="H29" s="96">
        <v>329.72146232280528</v>
      </c>
      <c r="I29" s="87">
        <f t="shared" si="0"/>
        <v>97135.94280029845</v>
      </c>
      <c r="J29" s="87">
        <v>32250</v>
      </c>
      <c r="K29" s="87"/>
      <c r="L29" s="122">
        <f t="shared" si="1"/>
        <v>-1990668.7428002986</v>
      </c>
      <c r="M29" s="52"/>
    </row>
    <row r="30" spans="1:14" x14ac:dyDescent="0.2">
      <c r="A30" t="s">
        <v>56</v>
      </c>
      <c r="B30" s="54">
        <v>1189.44</v>
      </c>
      <c r="C30" s="99">
        <v>309.05</v>
      </c>
      <c r="D30" s="92">
        <f t="shared" si="2"/>
        <v>880.3900000000001</v>
      </c>
      <c r="E30" s="52">
        <f t="shared" si="3"/>
        <v>5247124.4000000004</v>
      </c>
      <c r="F30" s="52">
        <f t="shared" si="5"/>
        <v>301093.38000000006</v>
      </c>
      <c r="G30" s="52">
        <f t="shared" si="4"/>
        <v>14086.240000000002</v>
      </c>
      <c r="H30" s="96">
        <v>0</v>
      </c>
      <c r="I30" s="87">
        <f t="shared" si="0"/>
        <v>0</v>
      </c>
      <c r="J30" s="87">
        <v>1545</v>
      </c>
      <c r="K30" s="87"/>
      <c r="L30" s="122">
        <f t="shared" si="1"/>
        <v>-5563849.0200000005</v>
      </c>
      <c r="M30" s="52"/>
    </row>
    <row r="31" spans="1:14" x14ac:dyDescent="0.2">
      <c r="A31" t="s">
        <v>68</v>
      </c>
      <c r="B31" s="54">
        <v>17034.34</v>
      </c>
      <c r="C31" s="99">
        <v>7197.76</v>
      </c>
      <c r="D31" s="92">
        <f t="shared" si="2"/>
        <v>9836.58</v>
      </c>
      <c r="E31" s="52">
        <f t="shared" si="3"/>
        <v>58626016.799999997</v>
      </c>
      <c r="F31" s="52">
        <f t="shared" si="5"/>
        <v>3364110.36</v>
      </c>
      <c r="G31" s="52">
        <f t="shared" si="4"/>
        <v>157385.28</v>
      </c>
      <c r="H31" s="96">
        <v>1388.7371626960598</v>
      </c>
      <c r="I31" s="87">
        <f t="shared" si="0"/>
        <v>13660424.199832808</v>
      </c>
      <c r="J31" s="87">
        <v>7276935</v>
      </c>
      <c r="K31" s="87">
        <v>550000</v>
      </c>
      <c r="L31" s="122">
        <f t="shared" si="1"/>
        <v>-83634871.63983281</v>
      </c>
      <c r="M31" s="52"/>
    </row>
    <row r="32" spans="1:14" x14ac:dyDescent="0.2">
      <c r="A32" t="s">
        <v>28</v>
      </c>
      <c r="B32" s="54">
        <v>5088.2299999999996</v>
      </c>
      <c r="C32" s="99">
        <v>1917.17</v>
      </c>
      <c r="D32" s="92">
        <f t="shared" si="2"/>
        <v>3171.0599999999995</v>
      </c>
      <c r="E32" s="52">
        <f t="shared" si="3"/>
        <v>18899517.599999998</v>
      </c>
      <c r="F32" s="52">
        <f t="shared" si="5"/>
        <v>1084502.5199999998</v>
      </c>
      <c r="G32" s="52">
        <f t="shared" si="4"/>
        <v>50736.959999999992</v>
      </c>
      <c r="H32" s="96">
        <v>1443.3062184688979</v>
      </c>
      <c r="I32" s="87">
        <f t="shared" si="0"/>
        <v>4576810.6171379825</v>
      </c>
      <c r="J32" s="87">
        <v>1539488</v>
      </c>
      <c r="K32" s="87"/>
      <c r="L32" s="122">
        <f t="shared" si="1"/>
        <v>-26151055.697137982</v>
      </c>
      <c r="M32" s="52"/>
    </row>
    <row r="33" spans="1:13" x14ac:dyDescent="0.2">
      <c r="A33" t="s">
        <v>29</v>
      </c>
      <c r="B33" s="54">
        <v>466.46</v>
      </c>
      <c r="C33" s="99">
        <v>133</v>
      </c>
      <c r="D33" s="92">
        <f t="shared" si="2"/>
        <v>333.46</v>
      </c>
      <c r="E33" s="52">
        <f t="shared" si="3"/>
        <v>1987421.5999999999</v>
      </c>
      <c r="F33" s="52">
        <f t="shared" si="5"/>
        <v>114043.31999999999</v>
      </c>
      <c r="G33" s="52">
        <f t="shared" si="4"/>
        <v>5335.36</v>
      </c>
      <c r="H33" s="96">
        <v>111.31929854649917</v>
      </c>
      <c r="I33" s="87">
        <f t="shared" si="0"/>
        <v>37120.53329331561</v>
      </c>
      <c r="J33" s="87">
        <v>85785</v>
      </c>
      <c r="K33" s="87"/>
      <c r="L33" s="122">
        <f t="shared" si="1"/>
        <v>-2229705.8132933155</v>
      </c>
      <c r="M33" s="52"/>
    </row>
    <row r="34" spans="1:13" x14ac:dyDescent="0.2">
      <c r="A34" t="s">
        <v>30</v>
      </c>
      <c r="B34" s="54">
        <v>5451.35</v>
      </c>
      <c r="C34" s="99">
        <v>1958.52</v>
      </c>
      <c r="D34" s="92">
        <f t="shared" si="2"/>
        <v>3492.8300000000004</v>
      </c>
      <c r="E34" s="52">
        <f t="shared" si="3"/>
        <v>20817266.800000001</v>
      </c>
      <c r="F34" s="52">
        <f t="shared" si="5"/>
        <v>1194547.8600000001</v>
      </c>
      <c r="G34" s="52">
        <f t="shared" si="4"/>
        <v>55885.280000000006</v>
      </c>
      <c r="H34" s="96">
        <v>1209.1536958734991</v>
      </c>
      <c r="I34" s="87">
        <f t="shared" si="0"/>
        <v>4223368.3035578346</v>
      </c>
      <c r="J34" s="87">
        <v>1729373</v>
      </c>
      <c r="K34" s="87"/>
      <c r="L34" s="122">
        <f t="shared" si="1"/>
        <v>-28020441.243557837</v>
      </c>
      <c r="M34" s="52"/>
    </row>
    <row r="35" spans="1:13" x14ac:dyDescent="0.2">
      <c r="A35" t="s">
        <v>57</v>
      </c>
      <c r="B35" s="54">
        <v>1364</v>
      </c>
      <c r="C35" s="99">
        <v>305.10000000000002</v>
      </c>
      <c r="D35" s="92">
        <f t="shared" si="2"/>
        <v>1058.9000000000001</v>
      </c>
      <c r="E35" s="52">
        <f t="shared" si="3"/>
        <v>6311044.0000000009</v>
      </c>
      <c r="F35" s="52">
        <f t="shared" si="5"/>
        <v>362143.80000000005</v>
      </c>
      <c r="G35" s="52">
        <f t="shared" si="4"/>
        <v>16942.400000000001</v>
      </c>
      <c r="H35" s="96">
        <v>0</v>
      </c>
      <c r="I35" s="87">
        <f t="shared" si="0"/>
        <v>0</v>
      </c>
      <c r="J35" s="87">
        <v>220282</v>
      </c>
      <c r="K35" s="87"/>
      <c r="L35" s="122">
        <f t="shared" si="1"/>
        <v>-6910412.2000000011</v>
      </c>
      <c r="M35" s="52"/>
    </row>
    <row r="36" spans="1:13" x14ac:dyDescent="0.2">
      <c r="A36" t="s">
        <v>31</v>
      </c>
      <c r="B36" s="54">
        <v>1485.13</v>
      </c>
      <c r="C36" s="99">
        <v>286.55</v>
      </c>
      <c r="D36" s="92">
        <f t="shared" si="2"/>
        <v>1198.5800000000002</v>
      </c>
      <c r="E36" s="52">
        <f t="shared" si="3"/>
        <v>7143536.8000000007</v>
      </c>
      <c r="F36" s="52">
        <f t="shared" si="5"/>
        <v>409914.36000000004</v>
      </c>
      <c r="G36" s="52">
        <f t="shared" si="4"/>
        <v>19177.280000000002</v>
      </c>
      <c r="H36" s="96">
        <v>1222.2903045524633</v>
      </c>
      <c r="I36" s="87">
        <f t="shared" si="0"/>
        <v>1465012.7132304916</v>
      </c>
      <c r="J36" s="87">
        <v>121497</v>
      </c>
      <c r="K36" s="87"/>
      <c r="L36" s="122">
        <f t="shared" si="1"/>
        <v>-9159138.153230492</v>
      </c>
      <c r="M36" s="52"/>
    </row>
    <row r="37" spans="1:13" x14ac:dyDescent="0.2">
      <c r="A37" t="s">
        <v>58</v>
      </c>
      <c r="B37" s="54">
        <v>12998.1</v>
      </c>
      <c r="C37" s="99">
        <v>3765.15</v>
      </c>
      <c r="D37" s="92">
        <f t="shared" si="2"/>
        <v>9232.9500000000007</v>
      </c>
      <c r="E37" s="52">
        <f t="shared" si="3"/>
        <v>55028382.000000007</v>
      </c>
      <c r="F37" s="52">
        <f t="shared" si="5"/>
        <v>3157668.9000000004</v>
      </c>
      <c r="G37" s="52">
        <f t="shared" si="4"/>
        <v>147727.20000000001</v>
      </c>
      <c r="H37" s="96">
        <v>0</v>
      </c>
      <c r="I37" s="87">
        <f t="shared" si="0"/>
        <v>0</v>
      </c>
      <c r="J37" s="87">
        <v>1152136</v>
      </c>
      <c r="K37" s="87">
        <v>-203033</v>
      </c>
      <c r="L37" s="122">
        <f t="shared" si="1"/>
        <v>-59282881.100000009</v>
      </c>
      <c r="M37" s="52"/>
    </row>
    <row r="38" spans="1:13" x14ac:dyDescent="0.2">
      <c r="A38" t="s">
        <v>59</v>
      </c>
      <c r="B38" s="54">
        <v>7663.53</v>
      </c>
      <c r="C38" s="99">
        <v>1949.2</v>
      </c>
      <c r="D38" s="92">
        <f t="shared" si="2"/>
        <v>5714.33</v>
      </c>
      <c r="E38" s="52">
        <f t="shared" si="3"/>
        <v>34057406.799999997</v>
      </c>
      <c r="F38" s="52">
        <f t="shared" si="5"/>
        <v>1954300.8599999999</v>
      </c>
      <c r="G38" s="52">
        <f t="shared" si="4"/>
        <v>91429.28</v>
      </c>
      <c r="H38" s="96">
        <v>0</v>
      </c>
      <c r="I38" s="87">
        <f t="shared" si="0"/>
        <v>0</v>
      </c>
      <c r="J38" s="87">
        <v>1949</v>
      </c>
      <c r="K38" s="87">
        <v>7473</v>
      </c>
      <c r="L38" s="122">
        <f t="shared" si="1"/>
        <v>-36112558.939999998</v>
      </c>
      <c r="M38" s="52"/>
    </row>
    <row r="39" spans="1:13" x14ac:dyDescent="0.2">
      <c r="A39" t="s">
        <v>32</v>
      </c>
      <c r="B39" s="54">
        <v>35409.69</v>
      </c>
      <c r="C39" s="99">
        <v>16216.56</v>
      </c>
      <c r="D39" s="92">
        <f t="shared" si="2"/>
        <v>19193.130000000005</v>
      </c>
      <c r="E39" s="52">
        <f t="shared" si="3"/>
        <v>114391054.80000003</v>
      </c>
      <c r="F39" s="52">
        <f t="shared" si="5"/>
        <v>6564050.4600000018</v>
      </c>
      <c r="G39" s="52">
        <f t="shared" si="4"/>
        <v>307090.08000000007</v>
      </c>
      <c r="H39" s="96">
        <v>825.08762431978357</v>
      </c>
      <c r="I39" s="87">
        <f t="shared" ref="I39:I60" si="6">D39*H39</f>
        <v>15836014.034960771</v>
      </c>
      <c r="J39" s="87">
        <v>16297643</v>
      </c>
      <c r="K39" s="87">
        <v>3188352</v>
      </c>
      <c r="L39" s="122">
        <f t="shared" ref="L39:L60" si="7">-(E39+F39+G39+I39+J39+K39)</f>
        <v>-156584204.37496081</v>
      </c>
      <c r="M39" s="52"/>
    </row>
    <row r="40" spans="1:13" x14ac:dyDescent="0.2">
      <c r="A40" s="54" t="s">
        <v>33</v>
      </c>
      <c r="B40" s="54">
        <v>2175.25</v>
      </c>
      <c r="C40" s="99">
        <v>183.7</v>
      </c>
      <c r="D40" s="92">
        <f t="shared" si="2"/>
        <v>1991.55</v>
      </c>
      <c r="E40" s="52">
        <f t="shared" si="3"/>
        <v>11869638</v>
      </c>
      <c r="F40" s="52">
        <f t="shared" si="5"/>
        <v>681110.1</v>
      </c>
      <c r="G40" s="52">
        <f t="shared" si="4"/>
        <v>31864.799999999999</v>
      </c>
      <c r="H40" s="96">
        <v>0</v>
      </c>
      <c r="I40" s="87">
        <f t="shared" si="6"/>
        <v>0</v>
      </c>
      <c r="J40" s="87">
        <v>119221</v>
      </c>
      <c r="K40" s="87">
        <v>-43648</v>
      </c>
      <c r="L40" s="122">
        <f t="shared" si="7"/>
        <v>-12658185.9</v>
      </c>
      <c r="M40" s="52"/>
    </row>
    <row r="41" spans="1:13" x14ac:dyDescent="0.2">
      <c r="A41" t="s">
        <v>34</v>
      </c>
      <c r="B41" s="54">
        <v>1709.11</v>
      </c>
      <c r="C41" s="99">
        <v>670.11</v>
      </c>
      <c r="D41" s="92">
        <f t="shared" si="2"/>
        <v>1039</v>
      </c>
      <c r="E41" s="52">
        <f t="shared" si="3"/>
        <v>6192440</v>
      </c>
      <c r="F41" s="52">
        <f t="shared" si="5"/>
        <v>355338</v>
      </c>
      <c r="G41" s="52">
        <f t="shared" si="4"/>
        <v>16624</v>
      </c>
      <c r="H41" s="96">
        <v>1103.4836844907584</v>
      </c>
      <c r="I41" s="87">
        <f t="shared" si="6"/>
        <v>1146519.548185898</v>
      </c>
      <c r="J41" s="87">
        <v>459695</v>
      </c>
      <c r="K41" s="87">
        <v>40000</v>
      </c>
      <c r="L41" s="122">
        <f t="shared" si="7"/>
        <v>-8210616.548185898</v>
      </c>
      <c r="M41" s="52"/>
    </row>
    <row r="42" spans="1:13" x14ac:dyDescent="0.2">
      <c r="A42" t="s">
        <v>35</v>
      </c>
      <c r="B42" s="54">
        <v>5724.7</v>
      </c>
      <c r="C42" s="99">
        <v>1796.43</v>
      </c>
      <c r="D42" s="92">
        <f t="shared" si="2"/>
        <v>3928.2699999999995</v>
      </c>
      <c r="E42" s="52">
        <f t="shared" si="3"/>
        <v>23412489.199999996</v>
      </c>
      <c r="F42" s="52">
        <f t="shared" si="5"/>
        <v>1343468.3399999999</v>
      </c>
      <c r="G42" s="52">
        <f t="shared" si="4"/>
        <v>62852.319999999992</v>
      </c>
      <c r="H42" s="96">
        <v>1449</v>
      </c>
      <c r="I42" s="87">
        <f t="shared" si="6"/>
        <v>5692063.2299999995</v>
      </c>
      <c r="J42" s="87">
        <v>2222184</v>
      </c>
      <c r="K42" s="87">
        <v>235000</v>
      </c>
      <c r="L42" s="122">
        <f t="shared" si="7"/>
        <v>-32968057.089999996</v>
      </c>
      <c r="M42" s="52"/>
    </row>
    <row r="43" spans="1:13" x14ac:dyDescent="0.2">
      <c r="A43" t="s">
        <v>36</v>
      </c>
      <c r="B43" s="54">
        <v>6823.47</v>
      </c>
      <c r="C43" s="99">
        <v>1869</v>
      </c>
      <c r="D43" s="92">
        <f t="shared" si="2"/>
        <v>4954.47</v>
      </c>
      <c r="E43" s="52">
        <f t="shared" si="3"/>
        <v>29528641.200000003</v>
      </c>
      <c r="F43" s="52">
        <f t="shared" si="5"/>
        <v>1694428.74</v>
      </c>
      <c r="G43" s="52">
        <f t="shared" si="4"/>
        <v>79271.520000000004</v>
      </c>
      <c r="H43" s="96">
        <v>624.88821669912818</v>
      </c>
      <c r="I43" s="87">
        <f t="shared" si="6"/>
        <v>3095989.9229893298</v>
      </c>
      <c r="J43" s="87">
        <v>50463</v>
      </c>
      <c r="K43" s="87">
        <v>33293</v>
      </c>
      <c r="L43" s="122">
        <f t="shared" si="7"/>
        <v>-34482087.382989332</v>
      </c>
      <c r="M43" s="52"/>
    </row>
    <row r="44" spans="1:13" x14ac:dyDescent="0.2">
      <c r="A44" t="s">
        <v>37</v>
      </c>
      <c r="B44" s="54">
        <v>71.239999999999995</v>
      </c>
      <c r="C44" s="99">
        <v>15</v>
      </c>
      <c r="D44" s="92">
        <f t="shared" si="2"/>
        <v>56.239999999999995</v>
      </c>
      <c r="E44" s="52">
        <f t="shared" si="3"/>
        <v>335190.39999999997</v>
      </c>
      <c r="F44" s="52">
        <f t="shared" si="5"/>
        <v>19234.079999999998</v>
      </c>
      <c r="G44" s="52">
        <f t="shared" si="4"/>
        <v>899.83999999999992</v>
      </c>
      <c r="H44" s="96">
        <v>0</v>
      </c>
      <c r="I44" s="87">
        <f t="shared" si="6"/>
        <v>0</v>
      </c>
      <c r="J44" s="87">
        <v>0</v>
      </c>
      <c r="K44" s="87"/>
      <c r="L44" s="122">
        <f t="shared" si="7"/>
        <v>-355324.32</v>
      </c>
      <c r="M44" s="52"/>
    </row>
    <row r="45" spans="1:13" x14ac:dyDescent="0.2">
      <c r="A45" t="s">
        <v>38</v>
      </c>
      <c r="B45" s="54">
        <v>1280.75</v>
      </c>
      <c r="C45" s="99">
        <v>468.6</v>
      </c>
      <c r="D45" s="92">
        <f t="shared" si="2"/>
        <v>812.15</v>
      </c>
      <c r="E45" s="52">
        <f t="shared" si="3"/>
        <v>4840414</v>
      </c>
      <c r="F45" s="52">
        <f t="shared" si="5"/>
        <v>277755.3</v>
      </c>
      <c r="G45" s="52">
        <f t="shared" si="4"/>
        <v>12994.4</v>
      </c>
      <c r="H45" s="96">
        <v>1118.1737263322273</v>
      </c>
      <c r="I45" s="87">
        <f t="shared" si="6"/>
        <v>908124.79184071836</v>
      </c>
      <c r="J45" s="87">
        <v>194000</v>
      </c>
      <c r="K45" s="87"/>
      <c r="L45" s="122">
        <f t="shared" si="7"/>
        <v>-6233288.4918407183</v>
      </c>
      <c r="M45" s="52"/>
    </row>
    <row r="46" spans="1:13" x14ac:dyDescent="0.2">
      <c r="A46" t="s">
        <v>60</v>
      </c>
      <c r="B46" s="54">
        <v>279.76</v>
      </c>
      <c r="C46" s="99">
        <v>48.35</v>
      </c>
      <c r="D46" s="92">
        <f t="shared" si="2"/>
        <v>231.41</v>
      </c>
      <c r="E46" s="52">
        <f t="shared" si="3"/>
        <v>1379203.6</v>
      </c>
      <c r="F46" s="52">
        <f t="shared" si="5"/>
        <v>79142.22</v>
      </c>
      <c r="G46" s="52">
        <f t="shared" si="4"/>
        <v>3702.56</v>
      </c>
      <c r="H46" s="96">
        <v>0</v>
      </c>
      <c r="I46" s="87">
        <f t="shared" si="6"/>
        <v>0</v>
      </c>
      <c r="J46" s="87">
        <v>0</v>
      </c>
      <c r="K46" s="87"/>
      <c r="L46" s="122">
        <f t="shared" si="7"/>
        <v>-1462048.3800000001</v>
      </c>
      <c r="M46" s="52"/>
    </row>
    <row r="47" spans="1:13" x14ac:dyDescent="0.2">
      <c r="A47" t="s">
        <v>116</v>
      </c>
      <c r="B47" s="54">
        <v>648.09</v>
      </c>
      <c r="C47" s="99">
        <v>178.3</v>
      </c>
      <c r="D47" s="92">
        <f t="shared" si="2"/>
        <v>469.79</v>
      </c>
      <c r="E47" s="52">
        <f t="shared" si="3"/>
        <v>2799948.4</v>
      </c>
      <c r="F47" s="52">
        <f t="shared" si="5"/>
        <v>160668.18</v>
      </c>
      <c r="G47" s="52">
        <f t="shared" si="4"/>
        <v>7516.64</v>
      </c>
      <c r="H47" s="96">
        <v>30.128531531114504</v>
      </c>
      <c r="I47" s="87">
        <f t="shared" si="6"/>
        <v>14154.082828002283</v>
      </c>
      <c r="J47" s="87">
        <v>37978</v>
      </c>
      <c r="K47" s="87">
        <v>2829</v>
      </c>
      <c r="L47" s="122">
        <f t="shared" si="7"/>
        <v>-3023094.3028280027</v>
      </c>
      <c r="M47" s="52"/>
    </row>
    <row r="48" spans="1:13" x14ac:dyDescent="0.2">
      <c r="A48" t="s">
        <v>39</v>
      </c>
      <c r="B48" s="54">
        <v>2612.67</v>
      </c>
      <c r="C48" s="99">
        <v>1053.45</v>
      </c>
      <c r="D48" s="92">
        <f t="shared" si="2"/>
        <v>1559.22</v>
      </c>
      <c r="E48" s="52">
        <f t="shared" si="3"/>
        <v>9292951.1999999993</v>
      </c>
      <c r="F48" s="52">
        <f t="shared" si="5"/>
        <v>533253.24</v>
      </c>
      <c r="G48" s="52">
        <f t="shared" si="4"/>
        <v>24947.52</v>
      </c>
      <c r="H48" s="96">
        <v>1385.3636318402248</v>
      </c>
      <c r="I48" s="87">
        <f t="shared" si="6"/>
        <v>2160086.6820379156</v>
      </c>
      <c r="J48" s="87">
        <v>498282</v>
      </c>
      <c r="K48" s="87"/>
      <c r="L48" s="122">
        <f t="shared" si="7"/>
        <v>-12509520.642037915</v>
      </c>
      <c r="M48" s="52"/>
    </row>
    <row r="49" spans="1:13" x14ac:dyDescent="0.2">
      <c r="A49" t="s">
        <v>40</v>
      </c>
      <c r="B49" s="54">
        <v>403.56</v>
      </c>
      <c r="C49" s="99">
        <v>137.44999999999999</v>
      </c>
      <c r="D49" s="92">
        <f t="shared" si="2"/>
        <v>266.11</v>
      </c>
      <c r="E49" s="52">
        <f t="shared" si="3"/>
        <v>1586015.6</v>
      </c>
      <c r="F49" s="52">
        <f t="shared" si="5"/>
        <v>91009.62000000001</v>
      </c>
      <c r="G49" s="52">
        <f t="shared" si="4"/>
        <v>4257.76</v>
      </c>
      <c r="H49" s="96">
        <v>1449</v>
      </c>
      <c r="I49" s="87">
        <f t="shared" si="6"/>
        <v>385593.39</v>
      </c>
      <c r="J49" s="87">
        <v>5498</v>
      </c>
      <c r="K49" s="87"/>
      <c r="L49" s="122">
        <f t="shared" si="7"/>
        <v>-2072374.37</v>
      </c>
      <c r="M49" s="52"/>
    </row>
    <row r="50" spans="1:13" x14ac:dyDescent="0.2">
      <c r="A50" t="s">
        <v>61</v>
      </c>
      <c r="B50" s="54">
        <v>721.66</v>
      </c>
      <c r="C50" s="99">
        <v>153</v>
      </c>
      <c r="D50" s="92">
        <f t="shared" si="2"/>
        <v>568.66</v>
      </c>
      <c r="E50" s="52">
        <f t="shared" si="3"/>
        <v>3389213.5999999996</v>
      </c>
      <c r="F50" s="52">
        <f t="shared" si="5"/>
        <v>194481.72</v>
      </c>
      <c r="G50" s="52">
        <f t="shared" si="4"/>
        <v>9098.56</v>
      </c>
      <c r="H50" s="96">
        <v>0</v>
      </c>
      <c r="I50" s="87">
        <f t="shared" si="6"/>
        <v>0</v>
      </c>
      <c r="J50" s="87">
        <v>195228</v>
      </c>
      <c r="K50" s="87">
        <v>-207082</v>
      </c>
      <c r="L50" s="122">
        <f t="shared" si="7"/>
        <v>-3580939.88</v>
      </c>
      <c r="M50" s="52"/>
    </row>
    <row r="51" spans="1:13" x14ac:dyDescent="0.2">
      <c r="A51" t="s">
        <v>62</v>
      </c>
      <c r="B51" s="54">
        <v>2225.88</v>
      </c>
      <c r="C51" s="99">
        <v>577.85</v>
      </c>
      <c r="D51" s="92">
        <f t="shared" si="2"/>
        <v>1648.0300000000002</v>
      </c>
      <c r="E51" s="52">
        <f t="shared" si="3"/>
        <v>9822258.8000000007</v>
      </c>
      <c r="F51" s="52">
        <f t="shared" si="5"/>
        <v>563626.26000000013</v>
      </c>
      <c r="G51" s="52">
        <f t="shared" si="4"/>
        <v>26368.480000000003</v>
      </c>
      <c r="H51" s="96">
        <v>0</v>
      </c>
      <c r="I51" s="87">
        <f t="shared" si="6"/>
        <v>0</v>
      </c>
      <c r="J51" s="87">
        <v>381381</v>
      </c>
      <c r="K51" s="87"/>
      <c r="L51" s="122">
        <f t="shared" si="7"/>
        <v>-10793634.540000001</v>
      </c>
      <c r="M51" s="52"/>
    </row>
    <row r="52" spans="1:13" x14ac:dyDescent="0.2">
      <c r="A52" s="54" t="s">
        <v>41</v>
      </c>
      <c r="B52" s="54">
        <v>118.93</v>
      </c>
      <c r="C52" s="99">
        <v>29.3</v>
      </c>
      <c r="D52" s="92">
        <f t="shared" si="2"/>
        <v>89.63000000000001</v>
      </c>
      <c r="E52" s="52">
        <f t="shared" si="3"/>
        <v>534194.80000000005</v>
      </c>
      <c r="F52" s="52">
        <f t="shared" si="5"/>
        <v>30653.460000000003</v>
      </c>
      <c r="G52" s="52">
        <f t="shared" si="4"/>
        <v>1434.0800000000002</v>
      </c>
      <c r="H52" s="96">
        <v>0</v>
      </c>
      <c r="I52" s="87">
        <f t="shared" si="6"/>
        <v>0</v>
      </c>
      <c r="J52" s="87">
        <v>15441</v>
      </c>
      <c r="K52" s="87"/>
      <c r="L52" s="122">
        <f t="shared" si="7"/>
        <v>-581723.34</v>
      </c>
      <c r="M52" s="52"/>
    </row>
    <row r="53" spans="1:13" x14ac:dyDescent="0.2">
      <c r="A53" t="s">
        <v>42</v>
      </c>
      <c r="B53" s="54">
        <v>984.07</v>
      </c>
      <c r="C53" s="99">
        <v>351.55</v>
      </c>
      <c r="D53" s="92">
        <f t="shared" si="2"/>
        <v>632.52</v>
      </c>
      <c r="E53" s="52">
        <f t="shared" si="3"/>
        <v>3769819.1999999997</v>
      </c>
      <c r="F53" s="52">
        <f t="shared" si="5"/>
        <v>216321.84</v>
      </c>
      <c r="G53" s="52">
        <f t="shared" si="4"/>
        <v>10120.32</v>
      </c>
      <c r="H53" s="96">
        <v>1449</v>
      </c>
      <c r="I53" s="87">
        <f t="shared" si="6"/>
        <v>916521.48</v>
      </c>
      <c r="J53" s="87">
        <v>251710</v>
      </c>
      <c r="K53" s="87"/>
      <c r="L53" s="122">
        <f t="shared" si="7"/>
        <v>-5164492.84</v>
      </c>
      <c r="M53" s="52"/>
    </row>
    <row r="54" spans="1:13" x14ac:dyDescent="0.2">
      <c r="A54" t="s">
        <v>43</v>
      </c>
      <c r="B54" s="54">
        <v>1463.12</v>
      </c>
      <c r="C54" s="99">
        <v>560.74</v>
      </c>
      <c r="D54" s="92">
        <f t="shared" si="2"/>
        <v>902.37999999999988</v>
      </c>
      <c r="E54" s="52">
        <f t="shared" si="3"/>
        <v>5378184.7999999989</v>
      </c>
      <c r="F54" s="52">
        <f t="shared" si="5"/>
        <v>308613.95999999996</v>
      </c>
      <c r="G54" s="52">
        <f t="shared" si="4"/>
        <v>14438.079999999998</v>
      </c>
      <c r="H54" s="96">
        <v>1449</v>
      </c>
      <c r="I54" s="87">
        <f t="shared" si="6"/>
        <v>1307548.6199999999</v>
      </c>
      <c r="J54" s="87">
        <v>455882</v>
      </c>
      <c r="K54" s="87"/>
      <c r="L54" s="122">
        <f t="shared" si="7"/>
        <v>-7464667.459999999</v>
      </c>
      <c r="M54" s="52"/>
    </row>
    <row r="55" spans="1:13" x14ac:dyDescent="0.2">
      <c r="A55" t="s">
        <v>44</v>
      </c>
      <c r="B55" s="54">
        <v>671.91</v>
      </c>
      <c r="C55" s="99">
        <v>258.8</v>
      </c>
      <c r="D55" s="92">
        <f t="shared" si="2"/>
        <v>413.10999999999996</v>
      </c>
      <c r="E55" s="52">
        <f t="shared" si="3"/>
        <v>2462135.5999999996</v>
      </c>
      <c r="F55" s="52">
        <f t="shared" si="5"/>
        <v>141283.62</v>
      </c>
      <c r="G55" s="52">
        <f t="shared" si="4"/>
        <v>6609.7599999999993</v>
      </c>
      <c r="H55" s="96">
        <v>1377.4791266687503</v>
      </c>
      <c r="I55" s="87">
        <f t="shared" si="6"/>
        <v>569050.40201812738</v>
      </c>
      <c r="J55" s="87">
        <v>200311</v>
      </c>
      <c r="K55" s="87"/>
      <c r="L55" s="122">
        <f t="shared" si="7"/>
        <v>-3379390.382018127</v>
      </c>
      <c r="M55" s="52"/>
    </row>
    <row r="56" spans="1:13" x14ac:dyDescent="0.2">
      <c r="A56" t="s">
        <v>45</v>
      </c>
      <c r="B56" s="54">
        <v>243.51</v>
      </c>
      <c r="C56" s="99">
        <v>75.150000000000006</v>
      </c>
      <c r="D56" s="92">
        <f t="shared" si="2"/>
        <v>168.35999999999999</v>
      </c>
      <c r="E56" s="52">
        <f t="shared" si="3"/>
        <v>1003425.5999999999</v>
      </c>
      <c r="F56" s="52">
        <f t="shared" si="5"/>
        <v>57579.119999999995</v>
      </c>
      <c r="G56" s="52">
        <f t="shared" si="4"/>
        <v>2693.7599999999998</v>
      </c>
      <c r="H56" s="96">
        <v>1310.4143566999303</v>
      </c>
      <c r="I56" s="87">
        <f t="shared" si="6"/>
        <v>220621.36109400025</v>
      </c>
      <c r="J56" s="87">
        <v>0</v>
      </c>
      <c r="K56" s="87"/>
      <c r="L56" s="122">
        <f t="shared" si="7"/>
        <v>-1284319.841094</v>
      </c>
      <c r="M56" s="52"/>
    </row>
    <row r="57" spans="1:13" x14ac:dyDescent="0.2">
      <c r="A57" t="s">
        <v>63</v>
      </c>
      <c r="B57" s="54">
        <v>924.11</v>
      </c>
      <c r="C57" s="99">
        <v>184.2</v>
      </c>
      <c r="D57" s="92">
        <f t="shared" si="2"/>
        <v>739.91000000000008</v>
      </c>
      <c r="E57" s="52">
        <f t="shared" si="3"/>
        <v>4409863.6000000006</v>
      </c>
      <c r="F57" s="52">
        <f t="shared" si="5"/>
        <v>253049.22000000003</v>
      </c>
      <c r="G57" s="52">
        <f t="shared" si="4"/>
        <v>11838.560000000001</v>
      </c>
      <c r="H57" s="96">
        <v>0</v>
      </c>
      <c r="I57" s="87">
        <f t="shared" si="6"/>
        <v>0</v>
      </c>
      <c r="J57" s="87">
        <v>53786</v>
      </c>
      <c r="K57" s="87"/>
      <c r="L57" s="122">
        <f t="shared" si="7"/>
        <v>-4728537.38</v>
      </c>
      <c r="M57" s="52"/>
    </row>
    <row r="58" spans="1:13" x14ac:dyDescent="0.2">
      <c r="A58" t="s">
        <v>64</v>
      </c>
      <c r="B58" s="54">
        <v>4400.1499999999996</v>
      </c>
      <c r="C58" s="99">
        <v>329.33</v>
      </c>
      <c r="D58" s="92">
        <f t="shared" si="2"/>
        <v>4070.8199999999997</v>
      </c>
      <c r="E58" s="52">
        <f t="shared" si="3"/>
        <v>24262087.199999999</v>
      </c>
      <c r="F58" s="52">
        <f t="shared" si="5"/>
        <v>1392220.44</v>
      </c>
      <c r="G58" s="52">
        <f t="shared" si="4"/>
        <v>65133.119999999995</v>
      </c>
      <c r="H58" s="96">
        <v>0</v>
      </c>
      <c r="I58" s="87">
        <f t="shared" si="6"/>
        <v>0</v>
      </c>
      <c r="J58" s="87">
        <v>109008</v>
      </c>
      <c r="K58" s="87"/>
      <c r="L58" s="122">
        <f t="shared" si="7"/>
        <v>-25828448.760000002</v>
      </c>
      <c r="M58" s="52"/>
    </row>
    <row r="59" spans="1:13" x14ac:dyDescent="0.2">
      <c r="A59" t="s">
        <v>65</v>
      </c>
      <c r="B59" s="54">
        <v>1733.79</v>
      </c>
      <c r="C59" s="99">
        <v>497.7</v>
      </c>
      <c r="D59" s="92">
        <f t="shared" si="2"/>
        <v>1236.0899999999999</v>
      </c>
      <c r="E59" s="52">
        <f t="shared" si="3"/>
        <v>7367096.3999999994</v>
      </c>
      <c r="F59" s="52">
        <f t="shared" si="5"/>
        <v>422742.77999999997</v>
      </c>
      <c r="G59" s="52">
        <f t="shared" si="4"/>
        <v>19777.439999999999</v>
      </c>
      <c r="H59" s="96">
        <v>0</v>
      </c>
      <c r="I59" s="87">
        <f t="shared" si="6"/>
        <v>0</v>
      </c>
      <c r="J59" s="87">
        <v>995</v>
      </c>
      <c r="K59" s="87"/>
      <c r="L59" s="122">
        <f t="shared" si="7"/>
        <v>-7810611.6200000001</v>
      </c>
      <c r="M59" s="52"/>
    </row>
    <row r="60" spans="1:13" x14ac:dyDescent="0.2">
      <c r="A60" t="s">
        <v>117</v>
      </c>
      <c r="B60" s="54">
        <v>683.59</v>
      </c>
      <c r="C60" s="99">
        <v>398</v>
      </c>
      <c r="D60" s="92">
        <f t="shared" si="2"/>
        <v>285.59000000000003</v>
      </c>
      <c r="E60" s="52">
        <f t="shared" si="3"/>
        <v>1702116.4000000001</v>
      </c>
      <c r="F60" s="52">
        <f>D60*$F$5</f>
        <v>97671.780000000013</v>
      </c>
      <c r="G60" s="52">
        <f t="shared" si="4"/>
        <v>4569.4400000000005</v>
      </c>
      <c r="H60" s="96">
        <v>0</v>
      </c>
      <c r="I60" s="87">
        <f t="shared" si="6"/>
        <v>0</v>
      </c>
      <c r="J60" s="87"/>
      <c r="K60" s="87"/>
      <c r="L60" s="122">
        <f t="shared" si="7"/>
        <v>-1804357.62</v>
      </c>
      <c r="M60" s="52"/>
    </row>
    <row r="61" spans="1:13" x14ac:dyDescent="0.2">
      <c r="A61" s="14" t="s">
        <v>91</v>
      </c>
      <c r="B61" s="97">
        <f t="shared" ref="B61:K61" si="8">SUM(B7:B60)</f>
        <v>257781.94000000003</v>
      </c>
      <c r="C61" s="97">
        <f t="shared" si="8"/>
        <v>105985.83000000002</v>
      </c>
      <c r="D61" s="97">
        <f t="shared" si="8"/>
        <v>151796.10999999999</v>
      </c>
      <c r="E61" s="98">
        <f t="shared" si="8"/>
        <v>904704815.60000026</v>
      </c>
      <c r="F61" s="98">
        <f t="shared" si="8"/>
        <v>51914269.619999997</v>
      </c>
      <c r="G61" s="98">
        <f t="shared" si="8"/>
        <v>2428737.7599999998</v>
      </c>
      <c r="H61" s="98">
        <f t="shared" si="8"/>
        <v>30915.420441818082</v>
      </c>
      <c r="I61" s="98">
        <f t="shared" si="8"/>
        <v>120526977.1534027</v>
      </c>
      <c r="J61" s="98">
        <f t="shared" si="8"/>
        <v>70743841</v>
      </c>
      <c r="K61" s="98">
        <f t="shared" si="8"/>
        <v>4529270</v>
      </c>
      <c r="L61" s="98">
        <f>SUM(L7:L60)</f>
        <v>-1154847911.1334026</v>
      </c>
      <c r="M61" s="52"/>
    </row>
  </sheetData>
  <pageMargins left="0" right="0" top="0.5" bottom="0" header="0.3" footer="0.3"/>
  <pageSetup scale="7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2024 Disparity (p.1-3)</vt:lpstr>
      <vt:lpstr>ATTACHMENT A Adj State Owes </vt:lpstr>
      <vt:lpstr>Attachment B Audited Local Adj.</vt:lpstr>
      <vt:lpstr>Attachment C Special Cost Diff.</vt:lpstr>
      <vt:lpstr>'2024 Disparity (p.1-3)'!Print_Area</vt:lpstr>
      <vt:lpstr>'ATTACHMENT A Adj State Owes '!Print_Area</vt:lpstr>
      <vt:lpstr>'Attachment B Audited Local Adj.'!Print_Area</vt:lpstr>
      <vt:lpstr>'Attachment C Special Cost Diff.'!Print_Area</vt:lpstr>
      <vt:lpstr>'2024 Disparity (p.1-3)'!Print_Titles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Delara, Jared J (EED)</cp:lastModifiedBy>
  <cp:lastPrinted>2023-02-22T23:51:05Z</cp:lastPrinted>
  <dcterms:created xsi:type="dcterms:W3CDTF">1999-11-05T18:52:10Z</dcterms:created>
  <dcterms:modified xsi:type="dcterms:W3CDTF">2025-03-04T17:15:02Z</dcterms:modified>
</cp:coreProperties>
</file>